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1" activeTab="4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externalReferences>
    <externalReference r:id="rId11"/>
  </externalReferences>
  <definedNames>
    <definedName name="_xlnm.Print_Area" localSheetId="5">'BS'!$A$1:$K$72</definedName>
    <definedName name="_xlnm.Print_Area" localSheetId="7">'CF-stmt'!$A$1:$L$72</definedName>
    <definedName name="_xlnm.Print_Titles" localSheetId="7">'CF-stmt'!$1:$10</definedName>
  </definedNames>
  <calcPr fullCalcOnLoad="1"/>
</workbook>
</file>

<file path=xl/sharedStrings.xml><?xml version="1.0" encoding="utf-8"?>
<sst xmlns="http://schemas.openxmlformats.org/spreadsheetml/2006/main" count="285" uniqueCount="182">
  <si>
    <t>Taxation</t>
  </si>
  <si>
    <t>Stocks</t>
  </si>
  <si>
    <t>Trade Debtors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</si>
  <si>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</si>
  <si>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</si>
  <si>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</si>
  <si>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</si>
  <si>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</si>
  <si>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</si>
  <si>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</si>
  <si>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Minority Interests</t>
  </si>
  <si>
    <t>Hire Purchase Creditors</t>
  </si>
  <si>
    <t>N/A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</si>
  <si>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</si>
  <si>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</si>
  <si>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</si>
  <si>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</si>
  <si>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</si>
  <si>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</si>
  <si>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</si>
  <si>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</si>
  <si>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</si>
  <si>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</si>
  <si>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Borrowings</t>
  </si>
  <si>
    <t>Property, Plant &amp; Equipment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</si>
  <si>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</si>
  <si>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</si>
  <si>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</si>
  <si>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</si>
  <si>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</si>
  <si>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</si>
  <si>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</si>
  <si>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</si>
  <si>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</si>
  <si>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</si>
  <si>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</si>
  <si>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 xml:space="preserve">   Interest income</t>
  </si>
  <si>
    <t xml:space="preserve">   Interest expense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</si>
  <si>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</si>
  <si>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</si>
  <si>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</si>
  <si>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</si>
  <si>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</si>
  <si>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>Interest paid</t>
  </si>
  <si>
    <t>Income tax paid</t>
  </si>
  <si>
    <t>Investing Activities</t>
  </si>
  <si>
    <t>Financing Activities</t>
  </si>
  <si>
    <t>(The Condensed Consolidated Cash Flow Statements should be read in conjunction with the</t>
  </si>
  <si>
    <t>(RM'000)</t>
  </si>
  <si>
    <t xml:space="preserve">Other operating income </t>
  </si>
  <si>
    <t>Condensed Consolidated Balance Sheets (Unaudited)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</si>
  <si>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</si>
  <si>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</si>
  <si>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</si>
  <si>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</si>
  <si>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</si>
  <si>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</si>
  <si>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</si>
  <si>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</si>
  <si>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</si>
  <si>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</si>
  <si>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</si>
  <si>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As at End of</t>
  </si>
  <si>
    <t>As at Preceding</t>
  </si>
  <si>
    <t>Capital</t>
  </si>
  <si>
    <t xml:space="preserve">Share </t>
  </si>
  <si>
    <t>Corresponding</t>
  </si>
  <si>
    <t>quarter ended</t>
  </si>
  <si>
    <t>Preceding Year</t>
  </si>
  <si>
    <t>Equity</t>
  </si>
  <si>
    <t>Attributable to equity holders of the parent company</t>
  </si>
  <si>
    <t xml:space="preserve"> equity holders of the parent (sen)</t>
  </si>
  <si>
    <t xml:space="preserve">Net assets per share attributable to </t>
  </si>
  <si>
    <t>Investment Property</t>
  </si>
  <si>
    <t>Share of results of an</t>
  </si>
  <si>
    <t>(Company No. 287036-X)</t>
  </si>
  <si>
    <t>Land held for development</t>
  </si>
  <si>
    <t xml:space="preserve"> </t>
  </si>
  <si>
    <t>Property Development Costs</t>
  </si>
  <si>
    <t>Prepaid Land Lease Payments</t>
  </si>
  <si>
    <t>As at</t>
  </si>
  <si>
    <t>Condensed Consolidated Income Statements (Unaudited)</t>
  </si>
  <si>
    <t>Inventories</t>
  </si>
  <si>
    <t>Goodwill</t>
  </si>
  <si>
    <t>Other Investments</t>
  </si>
  <si>
    <t>Current tax assets</t>
  </si>
  <si>
    <t>Deferred tax liabilities</t>
  </si>
  <si>
    <t xml:space="preserve">GSB GROUP BERHAD </t>
  </si>
  <si>
    <t>Property, Plant and Equipment</t>
  </si>
  <si>
    <t xml:space="preserve">   Amortisation of prepaid lease payments</t>
  </si>
  <si>
    <t>Income tax refunded</t>
  </si>
  <si>
    <t xml:space="preserve">   Property development costs</t>
  </si>
  <si>
    <t>Net cash used in investing activities</t>
  </si>
  <si>
    <t>Adjustment for non-cash flows:-</t>
  </si>
  <si>
    <t xml:space="preserve">   Depreciation of property, plant &amp; equipment</t>
  </si>
  <si>
    <t xml:space="preserve">   Allowance for doubtful debts / (written back)</t>
  </si>
  <si>
    <t xml:space="preserve">   Interest received </t>
  </si>
  <si>
    <t>(Audited)</t>
  </si>
  <si>
    <t>3 months ended</t>
  </si>
  <si>
    <t xml:space="preserve">Condensed Consolidated Statements of Changes in Equity </t>
  </si>
  <si>
    <t>Gain on disposal of a subsidiary</t>
  </si>
  <si>
    <t xml:space="preserve">    company</t>
  </si>
  <si>
    <t>6 months ended</t>
  </si>
  <si>
    <t>Continuing operations:</t>
  </si>
  <si>
    <t>Discontinued operations:</t>
  </si>
  <si>
    <t xml:space="preserve">   Purchases of property,plant &amp; equipment</t>
  </si>
  <si>
    <t xml:space="preserve">   Purchases of investment property</t>
  </si>
  <si>
    <t xml:space="preserve"> - from continuing operations</t>
  </si>
  <si>
    <t xml:space="preserve"> - from discontinued operations</t>
  </si>
  <si>
    <t xml:space="preserve">    continuing operations</t>
  </si>
  <si>
    <t>Loss for the period from discontinued</t>
  </si>
  <si>
    <t xml:space="preserve">    operations, net of tax</t>
  </si>
  <si>
    <t>Net cash flow from discontinued operations</t>
  </si>
  <si>
    <t>Cash and cash equivalents comprise :</t>
  </si>
  <si>
    <t>Cash and cash equivalents from discontinued operations</t>
  </si>
  <si>
    <t>Notes</t>
  </si>
  <si>
    <t>(Restated)**</t>
  </si>
  <si>
    <t>Page 1 of 14</t>
  </si>
  <si>
    <t>Page 5 of 14</t>
  </si>
  <si>
    <t xml:space="preserve">Earnings/(Loss) per share attributable to </t>
  </si>
  <si>
    <t>(Restated)*</t>
  </si>
  <si>
    <t>Net cash used in financing activities</t>
  </si>
  <si>
    <t xml:space="preserve">Net change in Cash and Cash Equivalents from </t>
  </si>
  <si>
    <t xml:space="preserve">   continuing operations</t>
  </si>
  <si>
    <t>Cash and bank balances less bank overdraft</t>
  </si>
  <si>
    <t>Deposit with licensed banks</t>
  </si>
  <si>
    <t>9 months ended</t>
  </si>
  <si>
    <t xml:space="preserve">   Depreciation of investment property</t>
  </si>
  <si>
    <t xml:space="preserve">   Basic </t>
  </si>
  <si>
    <t>* Please refer Explanatory Note 4 (ii).</t>
  </si>
  <si>
    <t xml:space="preserve">   equity holders of the parent  (sen)</t>
  </si>
  <si>
    <t>* Please refer Explanatory Note 4 (i).</t>
  </si>
  <si>
    <t>Allowance for impairment of investment</t>
  </si>
  <si>
    <t xml:space="preserve">    in associated company</t>
  </si>
  <si>
    <t>Loss on disposal of  associate</t>
  </si>
  <si>
    <t>Cash and cash equivalents at beginning of year</t>
  </si>
  <si>
    <t>Cash and Cash equivalents at end of year</t>
  </si>
  <si>
    <t xml:space="preserve">    associate company</t>
  </si>
  <si>
    <t xml:space="preserve">   Share of result of an associate company</t>
  </si>
  <si>
    <t>Audited Financial Statements for the year ended 31 March 2009)</t>
  </si>
  <si>
    <t>30 June 2009</t>
  </si>
  <si>
    <t>Annual Audited Financial Statements for the year ended 31 March 2009)</t>
  </si>
  <si>
    <t>with the Annual Audited Financial Statements for the year ended 31st March 2009)</t>
  </si>
  <si>
    <t>30 June 2008</t>
  </si>
  <si>
    <r>
      <t xml:space="preserve">At 1 April 2009 - </t>
    </r>
    <r>
      <rPr>
        <b/>
        <sz val="10"/>
        <rFont val="Times New Roman"/>
        <family val="1"/>
      </rPr>
      <t xml:space="preserve">Audited </t>
    </r>
  </si>
  <si>
    <r>
      <t>At 1 April 2008 -</t>
    </r>
    <r>
      <rPr>
        <b/>
        <sz val="10"/>
        <rFont val="Times New Roman"/>
        <family val="1"/>
      </rPr>
      <t xml:space="preserve"> Audited </t>
    </r>
  </si>
  <si>
    <t>Profit from operations</t>
  </si>
  <si>
    <t>Profit before tax</t>
  </si>
  <si>
    <t>For the Period Ended 30 June 2009</t>
  </si>
  <si>
    <t xml:space="preserve">Profit for the period from </t>
  </si>
  <si>
    <t>Profit for the period attributable to</t>
  </si>
  <si>
    <t xml:space="preserve">    equity holders of the parent</t>
  </si>
  <si>
    <t>Assets</t>
  </si>
  <si>
    <t>Total non-current assets</t>
  </si>
  <si>
    <t>Total current assets</t>
  </si>
  <si>
    <t>Total assets</t>
  </si>
  <si>
    <t xml:space="preserve">  Share Premium</t>
  </si>
  <si>
    <t xml:space="preserve">  Revaluation Reserve</t>
  </si>
  <si>
    <t xml:space="preserve">  Accumulated losses</t>
  </si>
  <si>
    <t>Liabilities</t>
  </si>
  <si>
    <t>Total non-current liabilities</t>
  </si>
  <si>
    <t>Total current liabilities</t>
  </si>
  <si>
    <t>Total liabilities</t>
  </si>
  <si>
    <t>Total equity and liabilities</t>
  </si>
  <si>
    <t>Total equity</t>
  </si>
  <si>
    <t>Current Period To Date</t>
  </si>
  <si>
    <t>At</t>
  </si>
  <si>
    <t>For the Period Ended 30 June 2008</t>
  </si>
  <si>
    <t>Perceding Period To Date</t>
  </si>
  <si>
    <t>Net profit for the period</t>
  </si>
  <si>
    <t>Profit before taxation</t>
  </si>
  <si>
    <t>Cash (used)/generated from operations</t>
  </si>
  <si>
    <t xml:space="preserve">   Repayment of bankers' acceptance</t>
  </si>
  <si>
    <t xml:space="preserve">   Repayment of term loan borrowing</t>
  </si>
  <si>
    <t xml:space="preserve">   Repayment of hire purchase creditors</t>
  </si>
  <si>
    <t>Page 1 of 12</t>
  </si>
  <si>
    <t>Page 2 of 12</t>
  </si>
  <si>
    <t>Page 3 of 12</t>
  </si>
  <si>
    <t>Page 4 of 12</t>
  </si>
  <si>
    <t>Accumulated</t>
  </si>
  <si>
    <t>Loss</t>
  </si>
  <si>
    <t>Net cash flows used from operating activities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</si>
</sst>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171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9" fontId="1" fillId="0" borderId="0" xfId="15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38" fontId="4" fillId="0" borderId="0" xfId="0" applyNumberFormat="1" applyFont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1" fillId="0" borderId="4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2" fillId="0" borderId="0" xfId="0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 quotePrefix="1">
      <alignment horizontal="right"/>
    </xf>
    <xf numFmtId="179" fontId="1" fillId="0" borderId="5" xfId="15" applyNumberFormat="1" applyFont="1" applyBorder="1" applyAlignment="1">
      <alignment/>
    </xf>
    <xf numFmtId="179" fontId="1" fillId="0" borderId="6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1" xfId="15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/>
    </xf>
    <xf numFmtId="179" fontId="1" fillId="0" borderId="9" xfId="15" applyNumberFormat="1" applyFont="1" applyFill="1" applyBorder="1" applyAlignment="1">
      <alignment horizontal="right"/>
    </xf>
    <xf numFmtId="179" fontId="1" fillId="0" borderId="10" xfId="15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79" fontId="3" fillId="0" borderId="0" xfId="15" applyNumberFormat="1" applyFont="1" applyFill="1" applyAlignment="1">
      <alignment horizontal="center"/>
    </xf>
    <xf numFmtId="0" fontId="11" fillId="0" borderId="0" xfId="0" applyFont="1" applyAlignment="1">
      <alignment/>
    </xf>
    <xf numFmtId="179" fontId="1" fillId="0" borderId="12" xfId="15" applyNumberFormat="1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8" fontId="1" fillId="0" borderId="4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15" fontId="6" fillId="0" borderId="0" xfId="0" applyNumberFormat="1" applyFont="1" applyAlignment="1" quotePrefix="1">
      <alignment/>
    </xf>
    <xf numFmtId="179" fontId="2" fillId="0" borderId="0" xfId="0" applyNumberFormat="1" applyFont="1" applyAlignment="1">
      <alignment/>
    </xf>
    <xf numFmtId="179" fontId="1" fillId="0" borderId="8" xfId="15" applyNumberFormat="1" applyFont="1" applyFill="1" applyBorder="1" applyAlignment="1">
      <alignment horizontal="right"/>
    </xf>
    <xf numFmtId="179" fontId="1" fillId="0" borderId="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9" fontId="1" fillId="0" borderId="0" xfId="15" applyNumberFormat="1" applyFont="1" applyFill="1" applyBorder="1" applyAlignment="1">
      <alignment horizontal="center"/>
    </xf>
    <xf numFmtId="14" fontId="11" fillId="0" borderId="0" xfId="15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5" fontId="1" fillId="0" borderId="1" xfId="0" applyNumberFormat="1" applyFont="1" applyBorder="1" applyAlignment="1" quotePrefix="1">
      <alignment/>
    </xf>
    <xf numFmtId="38" fontId="3" fillId="0" borderId="0" xfId="0" applyNumberFormat="1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8" fontId="3" fillId="0" borderId="0" xfId="0" applyNumberFormat="1" applyFont="1" applyFill="1" applyAlignment="1" quotePrefix="1">
      <alignment horizontal="right"/>
    </xf>
    <xf numFmtId="179" fontId="1" fillId="0" borderId="5" xfId="15" applyNumberFormat="1" applyFont="1" applyFill="1" applyBorder="1" applyAlignment="1">
      <alignment/>
    </xf>
    <xf numFmtId="179" fontId="1" fillId="0" borderId="6" xfId="15" applyNumberFormat="1" applyFont="1" applyFill="1" applyBorder="1" applyAlignment="1">
      <alignment/>
    </xf>
    <xf numFmtId="179" fontId="1" fillId="0" borderId="7" xfId="15" applyNumberFormat="1" applyFont="1" applyFill="1" applyBorder="1" applyAlignment="1">
      <alignment/>
    </xf>
    <xf numFmtId="14" fontId="3" fillId="0" borderId="1" xfId="0" applyNumberFormat="1" applyFont="1" applyBorder="1" applyAlignment="1">
      <alignment horizontal="center"/>
    </xf>
    <xf numFmtId="179" fontId="1" fillId="0" borderId="1" xfId="15" applyNumberFormat="1" applyFont="1" applyFill="1" applyBorder="1" applyAlignment="1">
      <alignment/>
    </xf>
    <xf numFmtId="171" fontId="1" fillId="0" borderId="0" xfId="15" applyFont="1" applyAlignment="1">
      <alignment/>
    </xf>
    <xf numFmtId="0" fontId="1" fillId="0" borderId="6" xfId="0" applyFont="1" applyFill="1" applyBorder="1" applyAlignment="1">
      <alignment/>
    </xf>
    <xf numFmtId="179" fontId="1" fillId="0" borderId="4" xfId="15" applyNumberFormat="1" applyFont="1" applyFill="1" applyBorder="1" applyAlignment="1">
      <alignment/>
    </xf>
    <xf numFmtId="171" fontId="1" fillId="0" borderId="0" xfId="15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1" fillId="0" borderId="12" xfId="15" applyNumberFormat="1" applyFont="1" applyBorder="1" applyAlignment="1">
      <alignment/>
    </xf>
    <xf numFmtId="179" fontId="1" fillId="0" borderId="9" xfId="15" applyNumberFormat="1" applyFont="1" applyBorder="1" applyAlignment="1">
      <alignment/>
    </xf>
    <xf numFmtId="179" fontId="1" fillId="0" borderId="10" xfId="15" applyNumberFormat="1" applyFont="1" applyBorder="1" applyAlignment="1">
      <alignment/>
    </xf>
    <xf numFmtId="37" fontId="3" fillId="0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62</xdr:row>
      <xdr:rowOff>0</xdr:rowOff>
    </xdr:from>
    <xdr:to>
      <xdr:col>0</xdr:col>
      <xdr:colOff>609600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\FYHONG\QRTYRPRT\QRTYRPRT310308\incomesttmentYE31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PL"/>
      <sheetName val="BS"/>
      <sheetName val="CF-CIE"/>
      <sheetName val="CF-stmt"/>
    </sheetNames>
    <sheetDataSet>
      <sheetData sheetId="4">
        <row r="1">
          <cell r="A1" t="str">
            <v>GSB GROUP BERHAD </v>
          </cell>
        </row>
        <row r="2">
          <cell r="A2" t="str">
            <v>(Company No. 287036-X)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A1">
      <selection activeCell="I30838" sqref="I30838"/>
    </sheetView>
  </sheetViews>
  <sheetFormatPr defaultColWidth="9.140625" defaultRowHeight="12.75"/>
  <sheetData>
    <row r="1" ht="12.75">
      <c r="A1" t="s">
        <v>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I30828" sqref="I30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3"/>
  <sheetViews>
    <sheetView tabSelected="1" workbookViewId="0" topLeftCell="A1">
      <selection activeCell="G73" sqref="G73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9.8515625" style="1" customWidth="1"/>
    <col min="4" max="4" width="10.8515625" style="1" customWidth="1"/>
    <col min="5" max="5" width="3.7109375" style="1" customWidth="1"/>
    <col min="6" max="6" width="13.8515625" style="1" customWidth="1"/>
    <col min="7" max="7" width="6.28125" style="12" customWidth="1"/>
    <col min="8" max="8" width="10.7109375" style="12" customWidth="1"/>
    <col min="9" max="9" width="3.7109375" style="12" customWidth="1"/>
    <col min="10" max="10" width="13.8515625" style="12" customWidth="1"/>
    <col min="11" max="11" width="10.7109375" style="12" hidden="1" customWidth="1"/>
    <col min="12" max="12" width="3.7109375" style="12" hidden="1" customWidth="1"/>
    <col min="13" max="13" width="13.8515625" style="12" hidden="1" customWidth="1"/>
    <col min="14" max="14" width="10.7109375" style="12" hidden="1" customWidth="1"/>
    <col min="15" max="15" width="3.7109375" style="12" hidden="1" customWidth="1"/>
    <col min="16" max="16" width="12.57421875" style="12" hidden="1" customWidth="1"/>
    <col min="17" max="17" width="10.7109375" style="12" hidden="1" customWidth="1"/>
    <col min="18" max="18" width="3.7109375" style="12" hidden="1" customWidth="1"/>
    <col min="19" max="19" width="13.28125" style="12" hidden="1" customWidth="1"/>
    <col min="20" max="16384" width="9.140625" style="1" customWidth="1"/>
  </cols>
  <sheetData>
    <row r="1" spans="1:19" s="56" customFormat="1" ht="16.5">
      <c r="A1" s="11" t="s">
        <v>87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87" customFormat="1" ht="16.5">
      <c r="A2" s="86" t="s">
        <v>75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56" customFormat="1" ht="12.75">
      <c r="A3" s="5" t="s">
        <v>26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s="56" customFormat="1" ht="12.75">
      <c r="A4" s="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ht="12.75">
      <c r="A5" s="3" t="s">
        <v>81</v>
      </c>
    </row>
    <row r="6" spans="1:6" ht="12.75">
      <c r="A6" s="3" t="s">
        <v>148</v>
      </c>
      <c r="C6" s="3"/>
      <c r="D6" s="3"/>
      <c r="E6" s="3"/>
      <c r="F6" s="3"/>
    </row>
    <row r="8" spans="4:19" s="3" customFormat="1" ht="12.75">
      <c r="D8" s="155" t="s">
        <v>28</v>
      </c>
      <c r="E8" s="155"/>
      <c r="F8" s="155"/>
      <c r="G8" s="63"/>
      <c r="H8" s="155" t="s">
        <v>29</v>
      </c>
      <c r="I8" s="155"/>
      <c r="J8" s="155"/>
      <c r="K8" s="155" t="s">
        <v>29</v>
      </c>
      <c r="L8" s="155"/>
      <c r="M8" s="155"/>
      <c r="N8" s="155" t="s">
        <v>29</v>
      </c>
      <c r="O8" s="155"/>
      <c r="P8" s="155"/>
      <c r="Q8" s="155" t="s">
        <v>29</v>
      </c>
      <c r="R8" s="155"/>
      <c r="S8" s="155"/>
    </row>
    <row r="9" spans="3:19" s="3" customFormat="1" ht="12.75">
      <c r="C9" s="52"/>
      <c r="D9" s="63" t="s">
        <v>57</v>
      </c>
      <c r="E9" s="58"/>
      <c r="F9" s="119" t="s">
        <v>68</v>
      </c>
      <c r="G9" s="63"/>
      <c r="H9" s="63" t="s">
        <v>57</v>
      </c>
      <c r="I9" s="63"/>
      <c r="J9" s="63" t="s">
        <v>68</v>
      </c>
      <c r="K9" s="63" t="s">
        <v>57</v>
      </c>
      <c r="L9" s="63"/>
      <c r="M9" s="63" t="s">
        <v>68</v>
      </c>
      <c r="N9" s="63" t="s">
        <v>57</v>
      </c>
      <c r="O9" s="63"/>
      <c r="P9" s="63" t="s">
        <v>68</v>
      </c>
      <c r="Q9" s="63" t="s">
        <v>57</v>
      </c>
      <c r="R9" s="63"/>
      <c r="S9" s="63" t="s">
        <v>68</v>
      </c>
    </row>
    <row r="10" spans="3:19" s="3" customFormat="1" ht="12.75">
      <c r="C10" s="52"/>
      <c r="D10" s="63" t="s">
        <v>58</v>
      </c>
      <c r="E10" s="58"/>
      <c r="F10" s="119" t="s">
        <v>66</v>
      </c>
      <c r="G10" s="63"/>
      <c r="H10" s="63" t="s">
        <v>58</v>
      </c>
      <c r="I10" s="63"/>
      <c r="J10" s="63" t="s">
        <v>66</v>
      </c>
      <c r="K10" s="63" t="s">
        <v>58</v>
      </c>
      <c r="L10" s="63"/>
      <c r="M10" s="63" t="s">
        <v>66</v>
      </c>
      <c r="N10" s="63" t="s">
        <v>58</v>
      </c>
      <c r="O10" s="63"/>
      <c r="P10" s="63" t="s">
        <v>66</v>
      </c>
      <c r="Q10" s="63" t="s">
        <v>58</v>
      </c>
      <c r="R10" s="63"/>
      <c r="S10" s="63" t="s">
        <v>66</v>
      </c>
    </row>
    <row r="11" spans="3:19" s="3" customFormat="1" ht="12.75">
      <c r="C11" s="52"/>
      <c r="D11" s="63" t="s">
        <v>59</v>
      </c>
      <c r="E11" s="58"/>
      <c r="F11" s="119" t="s">
        <v>67</v>
      </c>
      <c r="G11" s="63"/>
      <c r="H11" s="63" t="s">
        <v>60</v>
      </c>
      <c r="I11" s="63"/>
      <c r="J11" s="63" t="s">
        <v>67</v>
      </c>
      <c r="K11" s="63" t="s">
        <v>60</v>
      </c>
      <c r="L11" s="63"/>
      <c r="M11" s="63" t="s">
        <v>67</v>
      </c>
      <c r="N11" s="63" t="s">
        <v>60</v>
      </c>
      <c r="O11" s="63"/>
      <c r="P11" s="63" t="s">
        <v>67</v>
      </c>
      <c r="Q11" s="63" t="s">
        <v>60</v>
      </c>
      <c r="R11" s="63"/>
      <c r="S11" s="63" t="s">
        <v>67</v>
      </c>
    </row>
    <row r="12" spans="3:19" s="3" customFormat="1" ht="12.75">
      <c r="C12" s="52"/>
      <c r="D12" s="59">
        <v>39994</v>
      </c>
      <c r="E12" s="52"/>
      <c r="F12" s="132">
        <v>39629</v>
      </c>
      <c r="G12" s="21"/>
      <c r="H12" s="59">
        <f>D12</f>
        <v>39994</v>
      </c>
      <c r="I12" s="21"/>
      <c r="J12" s="133">
        <f>F12</f>
        <v>39629</v>
      </c>
      <c r="K12" s="59">
        <v>39813</v>
      </c>
      <c r="L12" s="21"/>
      <c r="M12" s="133">
        <v>39447</v>
      </c>
      <c r="N12" s="59">
        <v>39721</v>
      </c>
      <c r="O12" s="21"/>
      <c r="P12" s="59">
        <v>39355</v>
      </c>
      <c r="Q12" s="59" t="e">
        <f>#REF!</f>
        <v>#REF!</v>
      </c>
      <c r="R12" s="21"/>
      <c r="S12" s="59" t="e">
        <f>#REF!</f>
        <v>#REF!</v>
      </c>
    </row>
    <row r="13" spans="4:19" s="3" customFormat="1" ht="12.75">
      <c r="D13" s="62"/>
      <c r="E13" s="58"/>
      <c r="F13" s="119" t="s">
        <v>120</v>
      </c>
      <c r="G13" s="63"/>
      <c r="H13" s="62"/>
      <c r="I13" s="63"/>
      <c r="J13" s="119" t="s">
        <v>120</v>
      </c>
      <c r="K13" s="62"/>
      <c r="L13" s="63"/>
      <c r="M13" s="119" t="s">
        <v>120</v>
      </c>
      <c r="N13" s="62"/>
      <c r="O13" s="63"/>
      <c r="P13" s="119" t="s">
        <v>116</v>
      </c>
      <c r="Q13" s="62"/>
      <c r="R13" s="63"/>
      <c r="S13" s="21"/>
    </row>
    <row r="14" spans="4:19" s="3" customFormat="1" ht="12.75">
      <c r="D14" s="63" t="s">
        <v>52</v>
      </c>
      <c r="E14" s="58"/>
      <c r="F14" s="119" t="s">
        <v>52</v>
      </c>
      <c r="G14" s="63"/>
      <c r="H14" s="63" t="s">
        <v>52</v>
      </c>
      <c r="I14" s="63"/>
      <c r="J14" s="63" t="s">
        <v>52</v>
      </c>
      <c r="K14" s="63" t="s">
        <v>52</v>
      </c>
      <c r="L14" s="63"/>
      <c r="M14" s="63" t="s">
        <v>52</v>
      </c>
      <c r="N14" s="21" t="s">
        <v>52</v>
      </c>
      <c r="O14" s="63"/>
      <c r="P14" s="21" t="s">
        <v>52</v>
      </c>
      <c r="Q14" s="21" t="s">
        <v>52</v>
      </c>
      <c r="R14" s="63"/>
      <c r="S14" s="21" t="s">
        <v>52</v>
      </c>
    </row>
    <row r="15" ht="13.5" hidden="1">
      <c r="S15" s="60"/>
    </row>
    <row r="16" spans="1:19" ht="13.5">
      <c r="A16" s="3" t="s">
        <v>103</v>
      </c>
      <c r="S16" s="60"/>
    </row>
    <row r="17" spans="1:21" ht="12.75">
      <c r="A17" s="108" t="s">
        <v>20</v>
      </c>
      <c r="B17" s="9"/>
      <c r="D17" s="38">
        <v>4436</v>
      </c>
      <c r="E17" s="38"/>
      <c r="F17" s="38">
        <v>9136</v>
      </c>
      <c r="G17" s="14"/>
      <c r="H17" s="85">
        <f>D17</f>
        <v>4436</v>
      </c>
      <c r="I17" s="85"/>
      <c r="J17" s="85">
        <f>F17</f>
        <v>9136</v>
      </c>
      <c r="K17" s="85" t="e">
        <f>+N17+#REF!</f>
        <v>#REF!</v>
      </c>
      <c r="L17" s="85"/>
      <c r="M17" s="85" t="e">
        <f>+P17+#REF!</f>
        <v>#REF!</v>
      </c>
      <c r="N17" s="14">
        <v>17428</v>
      </c>
      <c r="O17" s="14"/>
      <c r="P17" s="14">
        <v>8279</v>
      </c>
      <c r="Q17" s="14">
        <v>10383</v>
      </c>
      <c r="R17" s="14"/>
      <c r="S17" s="14">
        <v>7095</v>
      </c>
      <c r="U17" s="55"/>
    </row>
    <row r="18" spans="1:21" ht="12.75">
      <c r="A18" s="9"/>
      <c r="B18" s="9"/>
      <c r="D18" s="38"/>
      <c r="E18" s="38"/>
      <c r="F18" s="38"/>
      <c r="G18" s="14"/>
      <c r="H18" s="85"/>
      <c r="I18" s="85"/>
      <c r="J18" s="85"/>
      <c r="K18" s="85"/>
      <c r="L18" s="85"/>
      <c r="M18" s="85"/>
      <c r="N18" s="14"/>
      <c r="O18" s="14"/>
      <c r="P18" s="14"/>
      <c r="Q18" s="14"/>
      <c r="R18" s="14"/>
      <c r="S18" s="14"/>
      <c r="U18" s="55"/>
    </row>
    <row r="19" spans="1:21" ht="12.75">
      <c r="A19" s="9" t="s">
        <v>21</v>
      </c>
      <c r="B19" s="9"/>
      <c r="D19" s="38">
        <v>-4178</v>
      </c>
      <c r="E19" s="38"/>
      <c r="F19" s="38">
        <v>-8052</v>
      </c>
      <c r="G19" s="14"/>
      <c r="H19" s="85">
        <f>D19</f>
        <v>-4178</v>
      </c>
      <c r="I19" s="85"/>
      <c r="J19" s="85">
        <f>F19</f>
        <v>-8052</v>
      </c>
      <c r="K19" s="85" t="e">
        <f>+N19+#REF!</f>
        <v>#REF!</v>
      </c>
      <c r="L19" s="85"/>
      <c r="M19" s="85" t="e">
        <f>+P19+#REF!</f>
        <v>#REF!</v>
      </c>
      <c r="N19" s="14">
        <v>-15867</v>
      </c>
      <c r="O19" s="14"/>
      <c r="P19" s="14">
        <v>-8958</v>
      </c>
      <c r="Q19" s="14">
        <v>-9820</v>
      </c>
      <c r="R19" s="14"/>
      <c r="S19" s="14">
        <v>-7826</v>
      </c>
      <c r="U19" s="55"/>
    </row>
    <row r="20" spans="1:21" ht="12.75">
      <c r="A20" s="9"/>
      <c r="B20" s="9"/>
      <c r="D20" s="38"/>
      <c r="E20" s="38"/>
      <c r="F20" s="38"/>
      <c r="G20" s="14"/>
      <c r="H20" s="85"/>
      <c r="I20" s="85"/>
      <c r="J20" s="85"/>
      <c r="K20" s="85"/>
      <c r="L20" s="85"/>
      <c r="M20" s="85"/>
      <c r="N20" s="14"/>
      <c r="O20" s="14"/>
      <c r="P20" s="14"/>
      <c r="Q20" s="14"/>
      <c r="R20" s="14"/>
      <c r="S20" s="14"/>
      <c r="U20" s="55"/>
    </row>
    <row r="21" spans="1:21" ht="12.75">
      <c r="A21" s="9" t="s">
        <v>49</v>
      </c>
      <c r="B21" s="9"/>
      <c r="D21" s="38">
        <v>14</v>
      </c>
      <c r="E21" s="38"/>
      <c r="F21" s="38">
        <v>101</v>
      </c>
      <c r="G21" s="14"/>
      <c r="H21" s="85">
        <f>D21</f>
        <v>14</v>
      </c>
      <c r="I21" s="85"/>
      <c r="J21" s="85">
        <f>F21</f>
        <v>101</v>
      </c>
      <c r="K21" s="85" t="e">
        <f>+N21+#REF!</f>
        <v>#REF!</v>
      </c>
      <c r="L21" s="85"/>
      <c r="M21" s="85" t="e">
        <f>+P21+#REF!</f>
        <v>#REF!</v>
      </c>
      <c r="N21" s="14">
        <f>168</f>
        <v>168</v>
      </c>
      <c r="O21" s="14"/>
      <c r="P21" s="14">
        <v>13</v>
      </c>
      <c r="Q21" s="14">
        <v>139</v>
      </c>
      <c r="R21" s="14"/>
      <c r="S21" s="14">
        <v>51</v>
      </c>
      <c r="U21" s="55"/>
    </row>
    <row r="22" spans="1:21" ht="12.75">
      <c r="A22" s="9"/>
      <c r="B22" s="9"/>
      <c r="D22" s="106"/>
      <c r="E22" s="106"/>
      <c r="F22" s="106"/>
      <c r="G22" s="16"/>
      <c r="H22" s="106"/>
      <c r="I22" s="106"/>
      <c r="J22" s="106"/>
      <c r="K22" s="106"/>
      <c r="L22" s="106"/>
      <c r="M22" s="106"/>
      <c r="N22" s="15"/>
      <c r="O22" s="15"/>
      <c r="P22" s="15"/>
      <c r="Q22" s="15"/>
      <c r="R22" s="15"/>
      <c r="S22" s="15"/>
      <c r="U22" s="55"/>
    </row>
    <row r="23" spans="1:21" ht="12.75">
      <c r="A23" s="108" t="s">
        <v>146</v>
      </c>
      <c r="B23" s="9"/>
      <c r="D23" s="38">
        <f>SUM(D17:D22)</f>
        <v>272</v>
      </c>
      <c r="E23" s="38"/>
      <c r="F23" s="38">
        <f>SUM(F17:F22)</f>
        <v>1185</v>
      </c>
      <c r="G23" s="14"/>
      <c r="H23" s="85">
        <f>SUM(H17:H22)</f>
        <v>272</v>
      </c>
      <c r="I23" s="85"/>
      <c r="J23" s="85">
        <f>SUM(J17:J22)</f>
        <v>1185</v>
      </c>
      <c r="K23" s="85" t="e">
        <f>SUM(K17:K22)</f>
        <v>#REF!</v>
      </c>
      <c r="L23" s="85"/>
      <c r="M23" s="85" t="e">
        <f>SUM(M17:M22)</f>
        <v>#REF!</v>
      </c>
      <c r="N23" s="14">
        <f>SUM(N17:N22)</f>
        <v>1729</v>
      </c>
      <c r="O23" s="14"/>
      <c r="P23" s="14">
        <f>SUM(P17:P22)</f>
        <v>-666</v>
      </c>
      <c r="Q23" s="14">
        <f>SUM(Q17:Q22)</f>
        <v>702</v>
      </c>
      <c r="R23" s="14"/>
      <c r="S23" s="14">
        <f>SUM(S17:S22)</f>
        <v>-680</v>
      </c>
      <c r="U23" s="55"/>
    </row>
    <row r="24" spans="1:21" ht="12.75">
      <c r="A24" s="9"/>
      <c r="B24" s="9"/>
      <c r="D24" s="38"/>
      <c r="E24" s="38"/>
      <c r="F24" s="38"/>
      <c r="G24" s="14"/>
      <c r="H24" s="85"/>
      <c r="I24" s="85"/>
      <c r="J24" s="85"/>
      <c r="K24" s="85"/>
      <c r="L24" s="85"/>
      <c r="M24" s="85"/>
      <c r="N24" s="14"/>
      <c r="O24" s="14"/>
      <c r="P24" s="14"/>
      <c r="Q24" s="14"/>
      <c r="R24" s="14"/>
      <c r="S24" s="14"/>
      <c r="U24" s="55"/>
    </row>
    <row r="25" spans="1:21" ht="12.75">
      <c r="A25" s="9" t="s">
        <v>22</v>
      </c>
      <c r="B25" s="9"/>
      <c r="D25" s="38">
        <v>-198</v>
      </c>
      <c r="E25" s="38"/>
      <c r="F25" s="38">
        <v>-270</v>
      </c>
      <c r="G25" s="14"/>
      <c r="H25" s="85">
        <f>D25</f>
        <v>-198</v>
      </c>
      <c r="I25" s="85"/>
      <c r="J25" s="85">
        <f>F25</f>
        <v>-270</v>
      </c>
      <c r="K25" s="85" t="e">
        <f>+N25+#REF!</f>
        <v>#REF!</v>
      </c>
      <c r="L25" s="85"/>
      <c r="M25" s="85" t="e">
        <f>+P25+#REF!</f>
        <v>#REF!</v>
      </c>
      <c r="N25" s="14">
        <f>-509</f>
        <v>-509</v>
      </c>
      <c r="O25" s="14"/>
      <c r="P25" s="14">
        <v>-508</v>
      </c>
      <c r="Q25" s="14">
        <v>-293</v>
      </c>
      <c r="R25" s="14"/>
      <c r="S25" s="14">
        <v>-302</v>
      </c>
      <c r="U25" s="55"/>
    </row>
    <row r="26" spans="1:21" ht="12.75">
      <c r="A26" s="9"/>
      <c r="B26" s="9"/>
      <c r="D26" s="38"/>
      <c r="E26" s="38"/>
      <c r="F26" s="38"/>
      <c r="G26" s="14"/>
      <c r="H26" s="85"/>
      <c r="I26" s="85"/>
      <c r="J26" s="85"/>
      <c r="K26" s="85"/>
      <c r="L26" s="85"/>
      <c r="M26" s="85"/>
      <c r="N26" s="14"/>
      <c r="O26" s="14"/>
      <c r="P26" s="14"/>
      <c r="Q26" s="14"/>
      <c r="R26" s="14"/>
      <c r="S26" s="14"/>
      <c r="U26" s="55"/>
    </row>
    <row r="27" spans="1:21" ht="12.75" hidden="1">
      <c r="A27" s="9" t="s">
        <v>132</v>
      </c>
      <c r="B27" s="9"/>
      <c r="K27" s="85"/>
      <c r="L27" s="85"/>
      <c r="M27" s="85"/>
      <c r="N27" s="14"/>
      <c r="O27" s="14"/>
      <c r="P27" s="14"/>
      <c r="Q27" s="14"/>
      <c r="R27" s="14"/>
      <c r="S27" s="14"/>
      <c r="U27" s="55"/>
    </row>
    <row r="28" spans="1:21" ht="12.75" hidden="1">
      <c r="A28" s="9" t="s">
        <v>133</v>
      </c>
      <c r="B28" s="9"/>
      <c r="D28" s="38">
        <v>0</v>
      </c>
      <c r="E28" s="38"/>
      <c r="F28" s="82">
        <v>0</v>
      </c>
      <c r="G28" s="14"/>
      <c r="H28" s="85">
        <f>D28</f>
        <v>0</v>
      </c>
      <c r="I28" s="85"/>
      <c r="J28" s="85">
        <f>F28</f>
        <v>0</v>
      </c>
      <c r="K28" s="85"/>
      <c r="L28" s="85"/>
      <c r="M28" s="85"/>
      <c r="N28" s="14"/>
      <c r="O28" s="14"/>
      <c r="P28" s="14"/>
      <c r="Q28" s="14"/>
      <c r="R28" s="14"/>
      <c r="S28" s="14"/>
      <c r="U28" s="55"/>
    </row>
    <row r="29" spans="1:21" ht="12.75" hidden="1">
      <c r="A29" s="9"/>
      <c r="B29" s="9"/>
      <c r="D29" s="38"/>
      <c r="E29" s="38"/>
      <c r="F29" s="38"/>
      <c r="G29" s="14"/>
      <c r="H29" s="85"/>
      <c r="I29" s="85"/>
      <c r="J29" s="85"/>
      <c r="K29" s="85"/>
      <c r="L29" s="85"/>
      <c r="M29" s="85"/>
      <c r="N29" s="14"/>
      <c r="O29" s="14"/>
      <c r="P29" s="14"/>
      <c r="Q29" s="14"/>
      <c r="R29" s="14"/>
      <c r="S29" s="14"/>
      <c r="U29" s="55"/>
    </row>
    <row r="30" spans="1:21" ht="12.75" hidden="1">
      <c r="A30" s="9" t="s">
        <v>100</v>
      </c>
      <c r="B30" s="9"/>
      <c r="D30" s="38"/>
      <c r="E30" s="38"/>
      <c r="F30" s="38"/>
      <c r="H30" s="85"/>
      <c r="I30" s="34"/>
      <c r="J30" s="85"/>
      <c r="K30" s="85"/>
      <c r="L30" s="34"/>
      <c r="M30" s="85"/>
      <c r="Q30" s="14"/>
      <c r="R30" s="14"/>
      <c r="S30" s="14"/>
      <c r="U30" s="55"/>
    </row>
    <row r="31" spans="1:21" ht="12.75" hidden="1">
      <c r="A31" s="9" t="s">
        <v>101</v>
      </c>
      <c r="B31" s="9"/>
      <c r="D31" s="38">
        <v>0</v>
      </c>
      <c r="E31" s="38"/>
      <c r="F31" s="38">
        <v>0</v>
      </c>
      <c r="G31" s="14"/>
      <c r="H31" s="85">
        <f>D31</f>
        <v>0</v>
      </c>
      <c r="I31" s="85"/>
      <c r="J31" s="85">
        <f>F31</f>
        <v>0</v>
      </c>
      <c r="K31" s="85" t="e">
        <f>+N31+#REF!</f>
        <v>#REF!</v>
      </c>
      <c r="L31" s="85"/>
      <c r="M31" s="85" t="e">
        <f>+P31+#REF!</f>
        <v>#REF!</v>
      </c>
      <c r="N31" s="14" t="e">
        <f>+#REF!+#REF!</f>
        <v>#REF!</v>
      </c>
      <c r="O31" s="14"/>
      <c r="P31" s="14">
        <v>5</v>
      </c>
      <c r="Q31" s="14"/>
      <c r="R31" s="14"/>
      <c r="S31" s="14"/>
      <c r="U31" s="55"/>
    </row>
    <row r="32" spans="1:21" ht="12.75" hidden="1">
      <c r="A32" s="9"/>
      <c r="B32" s="9"/>
      <c r="D32" s="38"/>
      <c r="E32" s="38"/>
      <c r="F32" s="38"/>
      <c r="G32" s="14"/>
      <c r="H32" s="85"/>
      <c r="I32" s="85"/>
      <c r="J32" s="85"/>
      <c r="K32" s="85"/>
      <c r="L32" s="85"/>
      <c r="M32" s="85"/>
      <c r="N32" s="14"/>
      <c r="O32" s="14"/>
      <c r="P32" s="14"/>
      <c r="Q32" s="14"/>
      <c r="R32" s="14"/>
      <c r="S32" s="14"/>
      <c r="U32" s="55"/>
    </row>
    <row r="33" spans="1:21" ht="12.75" hidden="1">
      <c r="A33" s="9" t="s">
        <v>134</v>
      </c>
      <c r="B33" s="9"/>
      <c r="D33" s="38"/>
      <c r="E33" s="38"/>
      <c r="F33" s="38"/>
      <c r="G33" s="14"/>
      <c r="H33" s="85"/>
      <c r="I33" s="85"/>
      <c r="J33" s="85"/>
      <c r="K33" s="85"/>
      <c r="L33" s="85"/>
      <c r="M33" s="85"/>
      <c r="N33" s="14"/>
      <c r="O33" s="14"/>
      <c r="P33" s="14"/>
      <c r="Q33" s="14"/>
      <c r="R33" s="14"/>
      <c r="S33" s="14"/>
      <c r="U33" s="55"/>
    </row>
    <row r="34" spans="1:21" ht="12.75" hidden="1">
      <c r="A34" s="9" t="s">
        <v>101</v>
      </c>
      <c r="B34" s="9"/>
      <c r="D34" s="38">
        <v>0</v>
      </c>
      <c r="E34" s="38"/>
      <c r="F34" s="38">
        <v>0</v>
      </c>
      <c r="G34" s="14"/>
      <c r="H34" s="85">
        <f>D34</f>
        <v>0</v>
      </c>
      <c r="I34" s="85"/>
      <c r="J34" s="85">
        <f>F34</f>
        <v>0</v>
      </c>
      <c r="K34" s="85"/>
      <c r="L34" s="85"/>
      <c r="M34" s="85"/>
      <c r="N34" s="14"/>
      <c r="O34" s="14"/>
      <c r="P34" s="14"/>
      <c r="Q34" s="14"/>
      <c r="R34" s="14"/>
      <c r="S34" s="14"/>
      <c r="U34" s="55"/>
    </row>
    <row r="35" spans="1:21" ht="12.75" hidden="1">
      <c r="A35" s="9"/>
      <c r="B35" s="9"/>
      <c r="D35" s="38"/>
      <c r="E35" s="38"/>
      <c r="F35" s="38"/>
      <c r="G35" s="16"/>
      <c r="H35" s="85"/>
      <c r="I35" s="82"/>
      <c r="J35" s="85"/>
      <c r="K35" s="85"/>
      <c r="L35" s="82"/>
      <c r="M35" s="85"/>
      <c r="N35" s="16"/>
      <c r="O35" s="16"/>
      <c r="P35" s="16"/>
      <c r="Q35" s="16"/>
      <c r="R35" s="16"/>
      <c r="S35" s="16"/>
      <c r="U35" s="55"/>
    </row>
    <row r="36" spans="1:21" ht="12.75">
      <c r="A36" s="9" t="s">
        <v>74</v>
      </c>
      <c r="B36" s="9"/>
      <c r="D36" s="38"/>
      <c r="E36" s="38"/>
      <c r="F36" s="38"/>
      <c r="H36" s="85"/>
      <c r="I36" s="34"/>
      <c r="J36" s="85"/>
      <c r="K36" s="85"/>
      <c r="L36" s="34"/>
      <c r="M36" s="85"/>
      <c r="Q36" s="16">
        <v>-243</v>
      </c>
      <c r="R36" s="16"/>
      <c r="S36" s="16">
        <v>-76</v>
      </c>
      <c r="U36" s="55"/>
    </row>
    <row r="37" spans="1:21" ht="12.75">
      <c r="A37" s="9" t="s">
        <v>137</v>
      </c>
      <c r="B37" s="9"/>
      <c r="D37" s="38">
        <v>0</v>
      </c>
      <c r="E37" s="38"/>
      <c r="F37" s="38">
        <v>-243</v>
      </c>
      <c r="G37" s="16"/>
      <c r="H37" s="85">
        <f>D37</f>
        <v>0</v>
      </c>
      <c r="I37" s="85"/>
      <c r="J37" s="85">
        <f>F37</f>
        <v>-243</v>
      </c>
      <c r="K37" s="85" t="e">
        <f>+N37+#REF!</f>
        <v>#REF!</v>
      </c>
      <c r="L37" s="82"/>
      <c r="M37" s="85" t="e">
        <f>+P37+#REF!</f>
        <v>#REF!</v>
      </c>
      <c r="N37" s="14" t="e">
        <f>+#REF!+#REF!</f>
        <v>#REF!</v>
      </c>
      <c r="O37" s="16"/>
      <c r="P37" s="16">
        <v>-165</v>
      </c>
      <c r="Q37" s="16"/>
      <c r="R37" s="16"/>
      <c r="S37" s="16"/>
      <c r="U37" s="55"/>
    </row>
    <row r="38" spans="1:21" ht="12.75">
      <c r="A38" s="9"/>
      <c r="B38" s="9"/>
      <c r="D38" s="106"/>
      <c r="E38" s="106"/>
      <c r="F38" s="106"/>
      <c r="G38" s="16"/>
      <c r="H38" s="106"/>
      <c r="I38" s="106"/>
      <c r="J38" s="106"/>
      <c r="K38" s="106"/>
      <c r="L38" s="106"/>
      <c r="M38" s="106"/>
      <c r="N38" s="15"/>
      <c r="O38" s="15"/>
      <c r="P38" s="15"/>
      <c r="Q38" s="16"/>
      <c r="R38" s="16"/>
      <c r="S38" s="16"/>
      <c r="U38" s="55"/>
    </row>
    <row r="39" spans="1:21" ht="12.75">
      <c r="A39" s="108" t="s">
        <v>147</v>
      </c>
      <c r="B39" s="9"/>
      <c r="D39" s="38">
        <f>SUM(D23:D38)</f>
        <v>74</v>
      </c>
      <c r="E39" s="38"/>
      <c r="F39" s="38">
        <f>SUM(F23:F38)</f>
        <v>672</v>
      </c>
      <c r="G39" s="14"/>
      <c r="H39" s="85">
        <f>SUM(H23:H38)</f>
        <v>74</v>
      </c>
      <c r="I39" s="85"/>
      <c r="J39" s="85">
        <f>SUM(J23:J38)</f>
        <v>672</v>
      </c>
      <c r="K39" s="85" t="e">
        <f>SUM(K23:K38)</f>
        <v>#REF!</v>
      </c>
      <c r="L39" s="85"/>
      <c r="M39" s="85" t="e">
        <f>SUM(M23:M38)</f>
        <v>#REF!</v>
      </c>
      <c r="N39" s="14" t="e">
        <f>SUM(N23:N37)</f>
        <v>#REF!</v>
      </c>
      <c r="O39" s="14"/>
      <c r="P39" s="14">
        <f>SUM(P23:P37)</f>
        <v>-1334</v>
      </c>
      <c r="Q39" s="14">
        <f>SUM(Q23:Q37)</f>
        <v>166</v>
      </c>
      <c r="R39" s="14"/>
      <c r="S39" s="14">
        <f>SUM(S23:S37)</f>
        <v>-1058</v>
      </c>
      <c r="U39" s="55"/>
    </row>
    <row r="40" spans="1:21" ht="12.75">
      <c r="A40" s="9"/>
      <c r="B40" s="9"/>
      <c r="D40" s="38"/>
      <c r="E40" s="38"/>
      <c r="F40" s="38"/>
      <c r="G40" s="14"/>
      <c r="H40" s="85"/>
      <c r="I40" s="85"/>
      <c r="J40" s="85"/>
      <c r="K40" s="85"/>
      <c r="L40" s="85"/>
      <c r="M40" s="85"/>
      <c r="N40" s="14"/>
      <c r="O40" s="14"/>
      <c r="P40" s="14"/>
      <c r="Q40" s="14"/>
      <c r="R40" s="14"/>
      <c r="S40" s="14"/>
      <c r="U40" s="55"/>
    </row>
    <row r="41" spans="1:21" ht="12.75">
      <c r="A41" s="9" t="s">
        <v>0</v>
      </c>
      <c r="B41" s="9"/>
      <c r="D41" s="38">
        <v>-26</v>
      </c>
      <c r="E41" s="38"/>
      <c r="F41" s="38">
        <v>-64</v>
      </c>
      <c r="G41" s="14"/>
      <c r="H41" s="85">
        <f>D41</f>
        <v>-26</v>
      </c>
      <c r="I41" s="85"/>
      <c r="J41" s="85">
        <f>F41</f>
        <v>-64</v>
      </c>
      <c r="K41" s="85" t="e">
        <f>+N41+#REF!</f>
        <v>#REF!</v>
      </c>
      <c r="L41" s="85"/>
      <c r="M41" s="85" t="e">
        <f>+P41+#REF!</f>
        <v>#REF!</v>
      </c>
      <c r="N41" s="14" t="e">
        <f>+#REF!+#REF!</f>
        <v>#REF!</v>
      </c>
      <c r="O41" s="14"/>
      <c r="P41" s="14">
        <v>133</v>
      </c>
      <c r="Q41" s="14">
        <v>-64</v>
      </c>
      <c r="R41" s="14"/>
      <c r="S41" s="14">
        <v>-7</v>
      </c>
      <c r="U41" s="55"/>
    </row>
    <row r="42" spans="1:21" ht="12.75">
      <c r="A42" s="9"/>
      <c r="B42" s="9"/>
      <c r="D42" s="38"/>
      <c r="E42" s="38"/>
      <c r="F42" s="38"/>
      <c r="G42" s="16"/>
      <c r="H42" s="82"/>
      <c r="I42" s="82"/>
      <c r="J42" s="82"/>
      <c r="K42" s="82"/>
      <c r="L42" s="82"/>
      <c r="M42" s="82"/>
      <c r="N42" s="16"/>
      <c r="O42" s="16"/>
      <c r="P42" s="16"/>
      <c r="Q42" s="15"/>
      <c r="R42" s="15"/>
      <c r="S42" s="15"/>
      <c r="U42" s="55"/>
    </row>
    <row r="43" spans="1:21" ht="13.5" thickBot="1">
      <c r="A43" s="108" t="s">
        <v>149</v>
      </c>
      <c r="B43" s="9"/>
      <c r="D43" s="106"/>
      <c r="E43" s="106"/>
      <c r="F43" s="106"/>
      <c r="G43" s="16"/>
      <c r="H43" s="106"/>
      <c r="I43" s="106"/>
      <c r="J43" s="106"/>
      <c r="K43" s="106"/>
      <c r="L43" s="106"/>
      <c r="M43" s="106"/>
      <c r="Q43" s="17">
        <f>SUM(Q39:Q42)</f>
        <v>102</v>
      </c>
      <c r="R43" s="17"/>
      <c r="S43" s="17">
        <f>SUM(S39:S42)</f>
        <v>-1065</v>
      </c>
      <c r="U43" s="55"/>
    </row>
    <row r="44" spans="1:21" ht="13.5" thickTop="1">
      <c r="A44" s="108" t="s">
        <v>109</v>
      </c>
      <c r="B44" s="9"/>
      <c r="D44" s="38">
        <f>SUM(D39:D43)</f>
        <v>48</v>
      </c>
      <c r="E44" s="38"/>
      <c r="F44" s="38">
        <f>SUM(F39:F43)</f>
        <v>608</v>
      </c>
      <c r="G44" s="16"/>
      <c r="H44" s="128">
        <f>SUM(H39:H43)</f>
        <v>48</v>
      </c>
      <c r="I44" s="128"/>
      <c r="J44" s="128">
        <f>SUM(J39:J43)</f>
        <v>608</v>
      </c>
      <c r="K44" s="128" t="e">
        <f>SUM(K39:K43)</f>
        <v>#REF!</v>
      </c>
      <c r="L44" s="128"/>
      <c r="M44" s="128" t="e">
        <f>SUM(M39:M43)</f>
        <v>#REF!</v>
      </c>
      <c r="N44" s="107" t="e">
        <f>SUM(N39:N42)</f>
        <v>#REF!</v>
      </c>
      <c r="O44" s="107"/>
      <c r="P44" s="107">
        <f>SUM(P39:P42)</f>
        <v>-1201</v>
      </c>
      <c r="Q44" s="16"/>
      <c r="R44" s="16"/>
      <c r="S44" s="16"/>
      <c r="T44" s="145"/>
      <c r="U44" s="55"/>
    </row>
    <row r="45" spans="1:21" ht="12.75">
      <c r="A45" s="9"/>
      <c r="B45" s="9"/>
      <c r="D45" s="38"/>
      <c r="E45" s="38"/>
      <c r="F45" s="38"/>
      <c r="G45" s="16"/>
      <c r="H45" s="82"/>
      <c r="I45" s="82"/>
      <c r="J45" s="82"/>
      <c r="K45" s="82"/>
      <c r="L45" s="82"/>
      <c r="M45" s="82"/>
      <c r="N45" s="16"/>
      <c r="O45" s="16"/>
      <c r="P45" s="16"/>
      <c r="Q45" s="16"/>
      <c r="R45" s="16"/>
      <c r="S45" s="16"/>
      <c r="T45" s="145"/>
      <c r="U45" s="55"/>
    </row>
    <row r="46" spans="1:21" ht="12.75">
      <c r="A46" s="108" t="s">
        <v>104</v>
      </c>
      <c r="B46" s="9"/>
      <c r="D46" s="38"/>
      <c r="E46" s="38"/>
      <c r="F46" s="38"/>
      <c r="G46" s="16"/>
      <c r="H46" s="82"/>
      <c r="I46" s="82"/>
      <c r="J46" s="82"/>
      <c r="K46" s="82"/>
      <c r="L46" s="82"/>
      <c r="M46" s="82"/>
      <c r="N46" s="16"/>
      <c r="O46" s="16"/>
      <c r="P46" s="16"/>
      <c r="Q46" s="16"/>
      <c r="R46" s="16"/>
      <c r="S46" s="16"/>
      <c r="T46" s="145"/>
      <c r="U46" s="55"/>
    </row>
    <row r="47" spans="1:21" ht="12.75">
      <c r="A47" s="9" t="s">
        <v>110</v>
      </c>
      <c r="B47" s="9"/>
      <c r="D47" s="38"/>
      <c r="E47" s="38"/>
      <c r="F47" s="38"/>
      <c r="H47" s="34"/>
      <c r="I47" s="34"/>
      <c r="J47" s="34"/>
      <c r="K47" s="34"/>
      <c r="L47" s="34"/>
      <c r="M47" s="34"/>
      <c r="Q47" s="16"/>
      <c r="R47" s="16"/>
      <c r="S47" s="16"/>
      <c r="T47" s="145"/>
      <c r="U47" s="55"/>
    </row>
    <row r="48" spans="1:21" ht="12.75">
      <c r="A48" s="9" t="s">
        <v>111</v>
      </c>
      <c r="B48" s="9"/>
      <c r="D48" s="38">
        <v>0</v>
      </c>
      <c r="E48" s="38"/>
      <c r="F48" s="38">
        <v>-506</v>
      </c>
      <c r="G48" s="16"/>
      <c r="H48" s="85">
        <f>D48</f>
        <v>0</v>
      </c>
      <c r="I48" s="85"/>
      <c r="J48" s="85">
        <f>F48</f>
        <v>-506</v>
      </c>
      <c r="K48" s="82" t="e">
        <f>+N48+#REF!</f>
        <v>#REF!</v>
      </c>
      <c r="L48" s="82"/>
      <c r="M48" s="82" t="e">
        <f>+P48+#REF!</f>
        <v>#REF!</v>
      </c>
      <c r="N48" s="14">
        <v>-3726</v>
      </c>
      <c r="O48" s="16"/>
      <c r="P48" s="16">
        <v>-738</v>
      </c>
      <c r="Q48" s="16"/>
      <c r="R48" s="16"/>
      <c r="S48" s="16"/>
      <c r="T48" s="145"/>
      <c r="U48" s="55"/>
    </row>
    <row r="49" spans="1:21" ht="12.75">
      <c r="A49" s="9"/>
      <c r="B49" s="9"/>
      <c r="D49" s="38"/>
      <c r="E49" s="38"/>
      <c r="F49" s="38"/>
      <c r="G49" s="16"/>
      <c r="H49" s="82"/>
      <c r="I49" s="82"/>
      <c r="J49" s="82"/>
      <c r="K49" s="106"/>
      <c r="L49" s="106"/>
      <c r="M49" s="106"/>
      <c r="N49" s="16"/>
      <c r="O49" s="16"/>
      <c r="P49" s="16"/>
      <c r="Q49" s="16"/>
      <c r="R49" s="16"/>
      <c r="S49" s="16"/>
      <c r="T49" s="145"/>
      <c r="U49" s="55"/>
    </row>
    <row r="50" spans="1:21" ht="13.5" thickBot="1">
      <c r="A50" s="108" t="s">
        <v>150</v>
      </c>
      <c r="B50" s="9"/>
      <c r="G50" s="1"/>
      <c r="H50" s="1"/>
      <c r="I50" s="1"/>
      <c r="J50" s="1"/>
      <c r="K50" s="129" t="e">
        <f>SUM(K44:K49)</f>
        <v>#REF!</v>
      </c>
      <c r="L50" s="129"/>
      <c r="M50" s="129" t="e">
        <f>SUM(M44:M49)</f>
        <v>#REF!</v>
      </c>
      <c r="N50" s="17" t="e">
        <f>SUM(N44:N49)</f>
        <v>#REF!</v>
      </c>
      <c r="O50" s="17"/>
      <c r="P50" s="17">
        <f>SUM(P44:P49)</f>
        <v>-1939</v>
      </c>
      <c r="Q50" s="16"/>
      <c r="R50" s="16"/>
      <c r="S50" s="16"/>
      <c r="T50" s="145"/>
      <c r="U50" s="55"/>
    </row>
    <row r="51" spans="1:21" ht="14.25" thickBot="1" thickTop="1">
      <c r="A51" s="108" t="s">
        <v>151</v>
      </c>
      <c r="B51" s="9"/>
      <c r="D51" s="40">
        <f>SUM(D44:D49)</f>
        <v>48</v>
      </c>
      <c r="E51" s="40"/>
      <c r="F51" s="40">
        <f>SUM(F44:F49)</f>
        <v>102</v>
      </c>
      <c r="G51" s="16"/>
      <c r="H51" s="129">
        <f>SUM(H44:H49)</f>
        <v>48</v>
      </c>
      <c r="I51" s="129"/>
      <c r="J51" s="129">
        <f>SUM(J44:J49)</f>
        <v>102</v>
      </c>
      <c r="K51" s="82"/>
      <c r="L51" s="82"/>
      <c r="M51" s="82"/>
      <c r="N51" s="16"/>
      <c r="O51" s="16"/>
      <c r="P51" s="16"/>
      <c r="Q51" s="16"/>
      <c r="R51" s="16"/>
      <c r="S51" s="16"/>
      <c r="T51" s="145"/>
      <c r="U51" s="55"/>
    </row>
    <row r="52" spans="1:21" ht="13.5" thickTop="1">
      <c r="A52" s="9"/>
      <c r="B52" s="9"/>
      <c r="D52" s="38"/>
      <c r="E52" s="38"/>
      <c r="F52" s="38"/>
      <c r="G52" s="16"/>
      <c r="H52" s="82"/>
      <c r="I52" s="82"/>
      <c r="J52" s="82"/>
      <c r="K52" s="82"/>
      <c r="L52" s="82"/>
      <c r="M52" s="82"/>
      <c r="N52" s="16"/>
      <c r="O52" s="16"/>
      <c r="P52" s="16"/>
      <c r="Q52" s="16"/>
      <c r="R52" s="16"/>
      <c r="S52" s="16"/>
      <c r="U52" s="55"/>
    </row>
    <row r="53" spans="1:13" ht="12.75">
      <c r="A53" s="9"/>
      <c r="B53" s="9"/>
      <c r="G53" s="130"/>
      <c r="H53" s="130"/>
      <c r="I53" s="130"/>
      <c r="J53" s="130"/>
      <c r="K53" s="34"/>
      <c r="L53" s="34"/>
      <c r="M53" s="34"/>
    </row>
    <row r="54" spans="1:13" ht="12.75">
      <c r="A54" s="9" t="s">
        <v>119</v>
      </c>
      <c r="B54" s="9"/>
      <c r="G54" s="130"/>
      <c r="H54" s="130"/>
      <c r="I54" s="130"/>
      <c r="J54" s="130"/>
      <c r="K54" s="34"/>
      <c r="L54" s="34"/>
      <c r="M54" s="34"/>
    </row>
    <row r="55" spans="1:13" ht="12.75">
      <c r="A55" s="9" t="s">
        <v>71</v>
      </c>
      <c r="B55" s="9"/>
      <c r="G55" s="130"/>
      <c r="H55" s="130"/>
      <c r="I55" s="130"/>
      <c r="J55" s="130"/>
      <c r="K55" s="34"/>
      <c r="L55" s="34"/>
      <c r="M55" s="34"/>
    </row>
    <row r="56" spans="1:19" ht="12.75" customHeight="1" hidden="1">
      <c r="A56" s="9" t="s">
        <v>7</v>
      </c>
      <c r="B56" s="9"/>
      <c r="D56" s="34">
        <v>400000</v>
      </c>
      <c r="E56" s="34"/>
      <c r="F56" s="34">
        <v>400000</v>
      </c>
      <c r="G56" s="131"/>
      <c r="H56" s="34">
        <v>400000</v>
      </c>
      <c r="I56" s="34"/>
      <c r="J56" s="34">
        <v>400000</v>
      </c>
      <c r="K56" s="34">
        <v>400000</v>
      </c>
      <c r="L56" s="38"/>
      <c r="M56" s="34">
        <v>400000</v>
      </c>
      <c r="N56" s="34">
        <v>400000</v>
      </c>
      <c r="O56" s="34"/>
      <c r="P56" s="34">
        <v>400000</v>
      </c>
      <c r="Q56" s="34">
        <v>400000</v>
      </c>
      <c r="R56" s="35"/>
      <c r="S56" s="34">
        <v>400000</v>
      </c>
    </row>
    <row r="57" spans="1:19" ht="12.75" customHeight="1">
      <c r="A57" s="1" t="s">
        <v>128</v>
      </c>
      <c r="B57" s="9"/>
      <c r="G57" s="131"/>
      <c r="H57" s="131"/>
      <c r="I57" s="131"/>
      <c r="J57" s="131"/>
      <c r="K57" s="34"/>
      <c r="L57" s="34"/>
      <c r="M57" s="34"/>
      <c r="N57" s="34"/>
      <c r="O57" s="34"/>
      <c r="P57" s="85"/>
      <c r="Q57" s="34"/>
      <c r="R57" s="35"/>
      <c r="S57" s="34"/>
    </row>
    <row r="58" spans="1:19" ht="12.75">
      <c r="A58" s="1" t="s">
        <v>107</v>
      </c>
      <c r="D58" s="36">
        <f>+D44/D56*100</f>
        <v>0.012</v>
      </c>
      <c r="E58" s="36"/>
      <c r="F58" s="36">
        <f>+F44/F56*100</f>
        <v>0.152</v>
      </c>
      <c r="G58" s="48"/>
      <c r="H58" s="36">
        <f>+H44/H56*100</f>
        <v>0.012</v>
      </c>
      <c r="I58" s="36"/>
      <c r="J58" s="36">
        <f>+J44/J56*100</f>
        <v>0.152</v>
      </c>
      <c r="K58" s="36" t="e">
        <f>+K44/K56*100</f>
        <v>#REF!</v>
      </c>
      <c r="L58" s="36"/>
      <c r="M58" s="36">
        <v>-0.2</v>
      </c>
      <c r="N58" s="36" t="e">
        <f>+N44/N56*100</f>
        <v>#REF!</v>
      </c>
      <c r="O58" s="36"/>
      <c r="P58" s="36">
        <v>-0.29</v>
      </c>
      <c r="Q58" s="36" t="e">
        <f>(#REF!/Q56)*100</f>
        <v>#REF!</v>
      </c>
      <c r="R58" s="13"/>
      <c r="S58" s="36" t="e">
        <f>(#REF!/S56)*100</f>
        <v>#REF!</v>
      </c>
    </row>
    <row r="59" spans="1:19" ht="12.75">
      <c r="A59" s="1" t="s">
        <v>108</v>
      </c>
      <c r="D59" s="36">
        <f>+D48/D56*100</f>
        <v>0</v>
      </c>
      <c r="E59" s="36"/>
      <c r="F59" s="36">
        <v>-0.12</v>
      </c>
      <c r="G59" s="48"/>
      <c r="H59" s="36">
        <f>+H48/H56*100</f>
        <v>0</v>
      </c>
      <c r="I59" s="36"/>
      <c r="J59" s="36">
        <v>-0.12</v>
      </c>
      <c r="K59" s="36" t="e">
        <f>+K48/K56*100</f>
        <v>#REF!</v>
      </c>
      <c r="L59" s="36"/>
      <c r="M59" s="36" t="e">
        <f>+M48/M56*100</f>
        <v>#REF!</v>
      </c>
      <c r="N59" s="36">
        <f>+N48/N56*100</f>
        <v>-0.9315</v>
      </c>
      <c r="O59" s="36"/>
      <c r="P59" s="36">
        <f>+P48/P56*100</f>
        <v>-0.1845</v>
      </c>
      <c r="Q59" s="36"/>
      <c r="R59" s="13"/>
      <c r="S59" s="36"/>
    </row>
    <row r="60" spans="4:19" ht="13.5" thickBot="1">
      <c r="D60" s="116">
        <f>SUM(D58:D59)</f>
        <v>0.012</v>
      </c>
      <c r="E60" s="116"/>
      <c r="F60" s="116">
        <f>SUM(F58:F59)</f>
        <v>0.032</v>
      </c>
      <c r="G60" s="48"/>
      <c r="H60" s="116">
        <f>SUM(H58:H59)</f>
        <v>0.012</v>
      </c>
      <c r="I60" s="116"/>
      <c r="J60" s="116">
        <f>SUM(J58:J59)</f>
        <v>0.032</v>
      </c>
      <c r="K60" s="116" t="e">
        <f>SUM(K58:K59)</f>
        <v>#REF!</v>
      </c>
      <c r="L60" s="116"/>
      <c r="M60" s="116" t="e">
        <f>SUM(M58:M59)</f>
        <v>#REF!</v>
      </c>
      <c r="N60" s="116" t="e">
        <f>SUM(N58:N59)</f>
        <v>#REF!</v>
      </c>
      <c r="O60" s="116"/>
      <c r="P60" s="116">
        <f>SUM(P58:P59)</f>
        <v>-0.4745</v>
      </c>
      <c r="Q60" s="36"/>
      <c r="R60" s="13"/>
      <c r="S60" s="36"/>
    </row>
    <row r="61" spans="1:19" ht="13.5" thickBot="1">
      <c r="A61" s="1" t="s">
        <v>25</v>
      </c>
      <c r="D61" s="18" t="s">
        <v>12</v>
      </c>
      <c r="E61" s="18"/>
      <c r="F61" s="18" t="s">
        <v>12</v>
      </c>
      <c r="G61" s="48"/>
      <c r="H61" s="18" t="s">
        <v>12</v>
      </c>
      <c r="I61" s="18"/>
      <c r="J61" s="18" t="s">
        <v>12</v>
      </c>
      <c r="K61" s="18" t="s">
        <v>12</v>
      </c>
      <c r="L61" s="18"/>
      <c r="M61" s="18" t="s">
        <v>12</v>
      </c>
      <c r="N61" s="18" t="s">
        <v>12</v>
      </c>
      <c r="O61" s="18"/>
      <c r="P61" s="18" t="s">
        <v>12</v>
      </c>
      <c r="Q61" s="18" t="s">
        <v>12</v>
      </c>
      <c r="R61" s="18"/>
      <c r="S61" s="18" t="s">
        <v>12</v>
      </c>
    </row>
    <row r="62" spans="7:10" ht="13.5" thickTop="1">
      <c r="G62" s="130"/>
      <c r="H62" s="130"/>
      <c r="I62" s="130"/>
      <c r="J62" s="130"/>
    </row>
    <row r="63" ht="12.75">
      <c r="A63" s="1" t="s">
        <v>115</v>
      </c>
    </row>
    <row r="64" ht="12.75">
      <c r="A64" s="1" t="s">
        <v>131</v>
      </c>
    </row>
    <row r="81" ht="12.75">
      <c r="A81" s="3" t="s">
        <v>27</v>
      </c>
    </row>
    <row r="82" spans="1:16" ht="12.75">
      <c r="A82" s="3" t="s">
        <v>139</v>
      </c>
      <c r="J82" s="8" t="s">
        <v>175</v>
      </c>
      <c r="P82" s="13" t="s">
        <v>117</v>
      </c>
    </row>
    <row r="83" ht="12.75">
      <c r="P83" s="1"/>
    </row>
  </sheetData>
  <mergeCells count="5">
    <mergeCell ref="Q8:S8"/>
    <mergeCell ref="N8:P8"/>
    <mergeCell ref="D8:F8"/>
    <mergeCell ref="H8:J8"/>
    <mergeCell ref="K8:M8"/>
  </mergeCells>
  <printOptions horizontalCentered="1"/>
  <pageMargins left="0.5" right="0.31" top="0.5" bottom="0.34" header="0.3" footer="0.2"/>
  <pageSetup horizontalDpi="180" verticalDpi="18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6"/>
  <sheetViews>
    <sheetView workbookViewId="0" topLeftCell="A28">
      <selection activeCell="A67" sqref="A67:IV68"/>
    </sheetView>
  </sheetViews>
  <sheetFormatPr defaultColWidth="9.140625" defaultRowHeight="12.75"/>
  <cols>
    <col min="1" max="1" width="5.00390625" style="56" customWidth="1"/>
    <col min="2" max="2" width="9.57421875" style="56" bestFit="1" customWidth="1"/>
    <col min="3" max="3" width="20.7109375" style="56" customWidth="1"/>
    <col min="4" max="4" width="5.7109375" style="56" customWidth="1"/>
    <col min="5" max="5" width="15.7109375" style="56" customWidth="1"/>
    <col min="6" max="8" width="15.7109375" style="56" hidden="1" customWidth="1"/>
    <col min="9" max="9" width="8.7109375" style="56" customWidth="1"/>
    <col min="10" max="10" width="17.421875" style="57" customWidth="1"/>
    <col min="11" max="11" width="9.140625" style="56" customWidth="1"/>
    <col min="12" max="12" width="9.57421875" style="89" bestFit="1" customWidth="1"/>
    <col min="13" max="16384" width="9.140625" style="56" customWidth="1"/>
  </cols>
  <sheetData>
    <row r="1" spans="1:11" ht="16.5">
      <c r="A1" s="156" t="str">
        <f>PL!A1</f>
        <v>GSB GROUP BERHAD 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2" s="87" customFormat="1" ht="16.5">
      <c r="A2" s="86" t="str">
        <f>PL!A2</f>
        <v>(Company No. 287036-X)</v>
      </c>
      <c r="J2" s="88"/>
      <c r="L2" s="90"/>
    </row>
    <row r="3" ht="12.75">
      <c r="A3" s="5" t="s">
        <v>26</v>
      </c>
    </row>
    <row r="4" ht="9" customHeight="1">
      <c r="A4" s="5"/>
    </row>
    <row r="5" ht="12.75">
      <c r="A5" s="6" t="s">
        <v>50</v>
      </c>
    </row>
    <row r="6" spans="1:2" ht="12.75">
      <c r="A6" s="6" t="s">
        <v>80</v>
      </c>
      <c r="B6" s="126" t="s">
        <v>140</v>
      </c>
    </row>
    <row r="7" ht="9.75" customHeight="1"/>
    <row r="8" spans="5:12" s="3" customFormat="1" ht="12.75" customHeight="1">
      <c r="E8" s="52" t="s">
        <v>62</v>
      </c>
      <c r="F8" s="52" t="s">
        <v>62</v>
      </c>
      <c r="G8" s="52" t="s">
        <v>62</v>
      </c>
      <c r="H8" s="52" t="s">
        <v>62</v>
      </c>
      <c r="I8" s="52"/>
      <c r="J8" s="21" t="s">
        <v>63</v>
      </c>
      <c r="L8" s="91"/>
    </row>
    <row r="9" spans="5:12" s="3" customFormat="1" ht="12.75" customHeight="1">
      <c r="E9" s="52" t="s">
        <v>61</v>
      </c>
      <c r="F9" s="52" t="s">
        <v>61</v>
      </c>
      <c r="G9" s="52" t="s">
        <v>61</v>
      </c>
      <c r="H9" s="52" t="s">
        <v>61</v>
      </c>
      <c r="I9" s="52"/>
      <c r="J9" s="21" t="s">
        <v>55</v>
      </c>
      <c r="L9" s="91"/>
    </row>
    <row r="10" spans="5:12" s="3" customFormat="1" ht="12.75" customHeight="1">
      <c r="E10" s="65">
        <f>PL!D12</f>
        <v>39994</v>
      </c>
      <c r="F10" s="65" t="e">
        <f>PL!#REF!</f>
        <v>#REF!</v>
      </c>
      <c r="G10" s="65" t="e">
        <f>PL!#REF!</f>
        <v>#REF!</v>
      </c>
      <c r="H10" s="65" t="e">
        <f>PL!Q12</f>
        <v>#REF!</v>
      </c>
      <c r="I10" s="53"/>
      <c r="J10" s="64">
        <v>39903</v>
      </c>
      <c r="L10" s="91"/>
    </row>
    <row r="11" spans="5:12" s="3" customFormat="1" ht="12.75" customHeight="1">
      <c r="E11" s="52" t="s">
        <v>48</v>
      </c>
      <c r="F11" s="52" t="s">
        <v>48</v>
      </c>
      <c r="G11" s="52" t="s">
        <v>48</v>
      </c>
      <c r="H11" s="52" t="s">
        <v>48</v>
      </c>
      <c r="I11" s="52"/>
      <c r="J11" s="21" t="s">
        <v>48</v>
      </c>
      <c r="L11" s="91"/>
    </row>
    <row r="12" spans="8:12" s="3" customFormat="1" ht="12.75" customHeight="1">
      <c r="H12" s="52"/>
      <c r="I12" s="52"/>
      <c r="J12" s="60" t="s">
        <v>97</v>
      </c>
      <c r="L12" s="91"/>
    </row>
    <row r="13" spans="1:12" s="3" customFormat="1" ht="12.75" customHeight="1">
      <c r="A13" s="3" t="s">
        <v>152</v>
      </c>
      <c r="H13" s="52"/>
      <c r="I13" s="52"/>
      <c r="J13" s="60"/>
      <c r="L13" s="91"/>
    </row>
    <row r="14" spans="2:15" s="1" customFormat="1" ht="12.75" customHeight="1">
      <c r="B14" s="1" t="s">
        <v>88</v>
      </c>
      <c r="E14" s="38">
        <v>8455</v>
      </c>
      <c r="F14" s="38">
        <v>10411</v>
      </c>
      <c r="G14" s="38" t="e">
        <f>14282-2499-#REF!</f>
        <v>#REF!</v>
      </c>
      <c r="H14" s="38">
        <v>15027</v>
      </c>
      <c r="I14" s="38"/>
      <c r="J14" s="38">
        <v>8860</v>
      </c>
      <c r="K14" s="95"/>
      <c r="L14" s="96"/>
      <c r="N14" s="54"/>
      <c r="O14" s="54"/>
    </row>
    <row r="15" spans="2:14" s="1" customFormat="1" ht="12.75" customHeight="1">
      <c r="B15" s="1" t="s">
        <v>73</v>
      </c>
      <c r="E15" s="38">
        <v>18951</v>
      </c>
      <c r="F15" s="38">
        <v>17054</v>
      </c>
      <c r="G15" s="38">
        <v>17126</v>
      </c>
      <c r="H15" s="38">
        <v>17197</v>
      </c>
      <c r="I15" s="38"/>
      <c r="J15" s="38">
        <f>16982+1992</f>
        <v>18974</v>
      </c>
      <c r="K15" s="95"/>
      <c r="L15" s="96"/>
      <c r="N15" s="54"/>
    </row>
    <row r="16" spans="2:14" s="1" customFormat="1" ht="12.75" customHeight="1">
      <c r="B16" s="1" t="s">
        <v>76</v>
      </c>
      <c r="E16" s="38">
        <v>7279</v>
      </c>
      <c r="F16" s="38">
        <v>7535</v>
      </c>
      <c r="G16" s="38">
        <v>6979</v>
      </c>
      <c r="H16" s="38">
        <v>3154</v>
      </c>
      <c r="I16" s="38"/>
      <c r="J16" s="38">
        <v>3113</v>
      </c>
      <c r="K16" s="95"/>
      <c r="L16" s="96"/>
      <c r="N16" s="54"/>
    </row>
    <row r="17" spans="2:14" s="1" customFormat="1" ht="12.75" customHeight="1">
      <c r="B17" s="1" t="s">
        <v>79</v>
      </c>
      <c r="E17" s="38">
        <v>4179</v>
      </c>
      <c r="F17" s="38">
        <v>4209</v>
      </c>
      <c r="G17" s="38">
        <v>4224</v>
      </c>
      <c r="H17" s="38">
        <v>4239</v>
      </c>
      <c r="I17" s="38"/>
      <c r="J17" s="38">
        <v>4194</v>
      </c>
      <c r="K17" s="95"/>
      <c r="L17" s="96"/>
      <c r="N17" s="54"/>
    </row>
    <row r="18" spans="2:14" ht="12.75" customHeight="1">
      <c r="B18" s="1" t="s">
        <v>83</v>
      </c>
      <c r="C18" s="1"/>
      <c r="D18" s="1"/>
      <c r="E18" s="38">
        <v>12</v>
      </c>
      <c r="F18" s="38">
        <v>12</v>
      </c>
      <c r="G18" s="38">
        <v>12</v>
      </c>
      <c r="H18" s="38">
        <f>4+8</f>
        <v>12</v>
      </c>
      <c r="I18" s="38"/>
      <c r="J18" s="38">
        <v>12</v>
      </c>
      <c r="K18" s="95"/>
      <c r="L18" s="96"/>
      <c r="N18" s="54"/>
    </row>
    <row r="19" spans="2:14" s="1" customFormat="1" ht="12.75" customHeight="1">
      <c r="B19" s="1" t="s">
        <v>84</v>
      </c>
      <c r="E19" s="38">
        <v>16</v>
      </c>
      <c r="F19" s="38">
        <v>16</v>
      </c>
      <c r="G19" s="38">
        <v>16</v>
      </c>
      <c r="H19" s="38">
        <v>16</v>
      </c>
      <c r="I19" s="38"/>
      <c r="J19" s="38">
        <v>16</v>
      </c>
      <c r="K19" s="95"/>
      <c r="L19" s="96"/>
      <c r="N19" s="54"/>
    </row>
    <row r="20" spans="1:14" s="1" customFormat="1" ht="12.75" customHeight="1">
      <c r="A20" s="3" t="s">
        <v>153</v>
      </c>
      <c r="E20" s="39">
        <f>SUM(E14:E19)</f>
        <v>38892</v>
      </c>
      <c r="F20" s="39"/>
      <c r="G20" s="39"/>
      <c r="H20" s="39"/>
      <c r="I20" s="39"/>
      <c r="J20" s="39">
        <f>SUM(J14:J19)</f>
        <v>35169</v>
      </c>
      <c r="K20" s="95"/>
      <c r="L20" s="96"/>
      <c r="N20" s="54"/>
    </row>
    <row r="21" spans="5:14" s="1" customFormat="1" ht="12.75" customHeight="1">
      <c r="E21" s="38"/>
      <c r="F21" s="19"/>
      <c r="H21" s="38"/>
      <c r="I21" s="38"/>
      <c r="J21" s="38"/>
      <c r="K21" s="95"/>
      <c r="L21" s="96"/>
      <c r="N21" s="54"/>
    </row>
    <row r="22" spans="2:14" s="1" customFormat="1" ht="12.75" customHeight="1">
      <c r="B22" s="1" t="s">
        <v>82</v>
      </c>
      <c r="E22" s="38">
        <v>994</v>
      </c>
      <c r="F22" s="75">
        <v>1174</v>
      </c>
      <c r="G22" s="38">
        <f>1381-371</f>
        <v>1010</v>
      </c>
      <c r="H22" s="38">
        <v>1923</v>
      </c>
      <c r="I22" s="38"/>
      <c r="J22" s="38">
        <v>964</v>
      </c>
      <c r="K22" s="95"/>
      <c r="L22" s="96"/>
      <c r="N22" s="54"/>
    </row>
    <row r="23" spans="2:14" s="1" customFormat="1" ht="12.75" customHeight="1">
      <c r="B23" s="1" t="s">
        <v>78</v>
      </c>
      <c r="E23" s="38">
        <v>2130</v>
      </c>
      <c r="F23" s="75">
        <v>484</v>
      </c>
      <c r="G23" s="38">
        <v>3706</v>
      </c>
      <c r="H23" s="38">
        <v>3372</v>
      </c>
      <c r="I23" s="38"/>
      <c r="J23" s="38">
        <v>6512</v>
      </c>
      <c r="K23" s="95"/>
      <c r="L23" s="96"/>
      <c r="N23" s="54"/>
    </row>
    <row r="24" spans="2:14" s="1" customFormat="1" ht="12.75" customHeight="1">
      <c r="B24" s="1" t="s">
        <v>2</v>
      </c>
      <c r="E24" s="38">
        <f>7691-1043</f>
        <v>6648</v>
      </c>
      <c r="F24" s="75">
        <f>7638-1027</f>
        <v>6611</v>
      </c>
      <c r="G24" s="38">
        <f>6093+1000</f>
        <v>7093</v>
      </c>
      <c r="H24" s="38">
        <v>12753</v>
      </c>
      <c r="I24" s="38"/>
      <c r="J24" s="38">
        <f>5622+86</f>
        <v>5708</v>
      </c>
      <c r="K24" s="95"/>
      <c r="L24" s="96"/>
      <c r="N24" s="54"/>
    </row>
    <row r="25" spans="2:14" s="1" customFormat="1" ht="12.75" customHeight="1">
      <c r="B25" s="1" t="s">
        <v>14</v>
      </c>
      <c r="E25" s="38">
        <f>468+220</f>
        <v>688</v>
      </c>
      <c r="F25" s="75">
        <f>3761+65+1989</f>
        <v>5815</v>
      </c>
      <c r="G25" s="38">
        <v>6049</v>
      </c>
      <c r="H25" s="38">
        <v>4730</v>
      </c>
      <c r="I25" s="75"/>
      <c r="J25" s="38">
        <f>552+499-86</f>
        <v>965</v>
      </c>
      <c r="K25" s="95"/>
      <c r="L25" s="96"/>
      <c r="N25" s="54"/>
    </row>
    <row r="26" spans="2:14" s="1" customFormat="1" ht="12.75" customHeight="1">
      <c r="B26" s="1" t="s">
        <v>85</v>
      </c>
      <c r="E26" s="38">
        <v>376</v>
      </c>
      <c r="F26" s="75">
        <v>490</v>
      </c>
      <c r="G26" s="38">
        <v>415</v>
      </c>
      <c r="H26" s="75">
        <v>340</v>
      </c>
      <c r="I26" s="38"/>
      <c r="J26" s="38">
        <v>374</v>
      </c>
      <c r="K26" s="95"/>
      <c r="L26" s="96"/>
      <c r="M26" s="54"/>
      <c r="N26" s="54"/>
    </row>
    <row r="27" spans="2:14" s="1" customFormat="1" ht="12.75" customHeight="1">
      <c r="B27" s="1" t="s">
        <v>15</v>
      </c>
      <c r="E27" s="38">
        <v>4281</v>
      </c>
      <c r="F27" s="75">
        <v>2604</v>
      </c>
      <c r="G27" s="38">
        <v>2571</v>
      </c>
      <c r="H27" s="38">
        <v>78</v>
      </c>
      <c r="I27" s="38"/>
      <c r="J27" s="38">
        <v>2609</v>
      </c>
      <c r="K27" s="95"/>
      <c r="L27" s="96"/>
      <c r="N27" s="54"/>
    </row>
    <row r="28" spans="2:14" s="1" customFormat="1" ht="12.75" customHeight="1">
      <c r="B28" s="1" t="s">
        <v>13</v>
      </c>
      <c r="E28" s="38">
        <v>1778</v>
      </c>
      <c r="F28" s="75">
        <v>2789</v>
      </c>
      <c r="G28" s="38">
        <v>2333</v>
      </c>
      <c r="H28" s="38">
        <v>1468</v>
      </c>
      <c r="I28" s="38"/>
      <c r="J28" s="38">
        <v>4704</v>
      </c>
      <c r="K28" s="95"/>
      <c r="L28" s="96"/>
      <c r="N28" s="54"/>
    </row>
    <row r="29" spans="1:14" s="1" customFormat="1" ht="12.75" customHeight="1">
      <c r="A29" s="3" t="s">
        <v>154</v>
      </c>
      <c r="B29" s="5"/>
      <c r="E29" s="39">
        <f>SUM(E22:E28)</f>
        <v>16895</v>
      </c>
      <c r="F29" s="39">
        <f>SUM(F22:F28)</f>
        <v>19967</v>
      </c>
      <c r="G29" s="39">
        <f>SUM(G22:G28)</f>
        <v>23177</v>
      </c>
      <c r="H29" s="39">
        <f>SUM(H22:H28)</f>
        <v>24664</v>
      </c>
      <c r="I29" s="39"/>
      <c r="J29" s="147">
        <f>SUM(J22:J28)</f>
        <v>21836</v>
      </c>
      <c r="K29" s="95"/>
      <c r="L29" s="96"/>
      <c r="N29" s="54"/>
    </row>
    <row r="30" spans="5:14" s="1" customFormat="1" ht="12.75" customHeight="1">
      <c r="E30" s="38"/>
      <c r="H30" s="38"/>
      <c r="I30" s="38"/>
      <c r="J30" s="75"/>
      <c r="K30" s="95"/>
      <c r="L30" s="96"/>
      <c r="N30" s="54"/>
    </row>
    <row r="31" spans="1:14" s="1" customFormat="1" ht="12.75" customHeight="1" thickBot="1">
      <c r="A31" s="3" t="s">
        <v>155</v>
      </c>
      <c r="E31" s="40">
        <f>+E20+E29</f>
        <v>55787</v>
      </c>
      <c r="F31" s="154"/>
      <c r="G31" s="154"/>
      <c r="H31" s="40"/>
      <c r="I31" s="40"/>
      <c r="J31" s="40">
        <f>+J20+J29</f>
        <v>57005</v>
      </c>
      <c r="K31" s="95"/>
      <c r="L31" s="96"/>
      <c r="N31" s="54"/>
    </row>
    <row r="32" spans="5:14" s="1" customFormat="1" ht="12.75" customHeight="1" thickTop="1">
      <c r="E32" s="38"/>
      <c r="H32" s="38"/>
      <c r="I32" s="38"/>
      <c r="J32" s="75"/>
      <c r="K32" s="95"/>
      <c r="L32" s="96"/>
      <c r="N32" s="54"/>
    </row>
    <row r="33" spans="1:14" s="1" customFormat="1" ht="12.75" customHeight="1">
      <c r="A33" s="3" t="s">
        <v>69</v>
      </c>
      <c r="E33" s="38"/>
      <c r="H33" s="38"/>
      <c r="I33" s="38"/>
      <c r="J33" s="75"/>
      <c r="K33" s="95"/>
      <c r="L33" s="96"/>
      <c r="N33" s="54"/>
    </row>
    <row r="34" spans="2:14" s="1" customFormat="1" ht="12.75" customHeight="1">
      <c r="B34" s="1" t="s">
        <v>7</v>
      </c>
      <c r="E34" s="38">
        <v>40000</v>
      </c>
      <c r="F34" s="38">
        <v>40000</v>
      </c>
      <c r="G34" s="38">
        <v>40000</v>
      </c>
      <c r="H34" s="38">
        <v>40000</v>
      </c>
      <c r="I34" s="38"/>
      <c r="J34" s="75">
        <v>40000</v>
      </c>
      <c r="K34" s="95"/>
      <c r="L34" s="96"/>
      <c r="N34" s="54"/>
    </row>
    <row r="35" spans="2:14" s="1" customFormat="1" ht="12.75" customHeight="1">
      <c r="B35" s="1" t="s">
        <v>8</v>
      </c>
      <c r="E35" s="38"/>
      <c r="F35" s="19"/>
      <c r="H35" s="38"/>
      <c r="I35" s="38"/>
      <c r="J35" s="75"/>
      <c r="K35" s="95"/>
      <c r="L35" s="96"/>
      <c r="N35" s="54"/>
    </row>
    <row r="36" spans="2:14" s="1" customFormat="1" ht="12.75" customHeight="1">
      <c r="B36" s="5" t="s">
        <v>156</v>
      </c>
      <c r="E36" s="38">
        <v>940</v>
      </c>
      <c r="F36" s="19">
        <v>940</v>
      </c>
      <c r="G36" s="1">
        <v>940</v>
      </c>
      <c r="H36" s="38">
        <v>940</v>
      </c>
      <c r="I36" s="38"/>
      <c r="J36" s="38">
        <v>940</v>
      </c>
      <c r="K36" s="95"/>
      <c r="L36" s="96"/>
      <c r="N36" s="54"/>
    </row>
    <row r="37" spans="2:14" s="1" customFormat="1" ht="12.75" customHeight="1">
      <c r="B37" s="5" t="s">
        <v>157</v>
      </c>
      <c r="E37" s="38">
        <v>1426</v>
      </c>
      <c r="F37" s="19">
        <v>745</v>
      </c>
      <c r="G37" s="1">
        <v>745</v>
      </c>
      <c r="H37" s="38">
        <v>745</v>
      </c>
      <c r="I37" s="38"/>
      <c r="J37" s="38">
        <v>1426</v>
      </c>
      <c r="K37" s="95"/>
      <c r="L37" s="96"/>
      <c r="N37" s="54"/>
    </row>
    <row r="38" spans="2:14" s="1" customFormat="1" ht="12.75" customHeight="1">
      <c r="B38" s="5" t="s">
        <v>158</v>
      </c>
      <c r="E38" s="41">
        <v>-5224</v>
      </c>
      <c r="F38" s="144">
        <v>-4111</v>
      </c>
      <c r="G38" s="41">
        <v>-4489</v>
      </c>
      <c r="H38" s="41">
        <v>-1382</v>
      </c>
      <c r="I38" s="41"/>
      <c r="J38" s="41">
        <v>-5272</v>
      </c>
      <c r="K38" s="95"/>
      <c r="L38" s="96"/>
      <c r="N38" s="54"/>
    </row>
    <row r="39" spans="1:14" s="1" customFormat="1" ht="12.75" customHeight="1">
      <c r="A39" s="3" t="s">
        <v>164</v>
      </c>
      <c r="B39" s="5"/>
      <c r="E39" s="39">
        <f>SUM(E34:E38)</f>
        <v>37142</v>
      </c>
      <c r="F39" s="41" t="e">
        <f>SUM(#REF!)</f>
        <v>#REF!</v>
      </c>
      <c r="G39" s="41" t="e">
        <f>SUM(#REF!)</f>
        <v>#REF!</v>
      </c>
      <c r="H39" s="41" t="e">
        <f>SUM(#REF!)</f>
        <v>#REF!</v>
      </c>
      <c r="I39" s="41"/>
      <c r="J39" s="39">
        <f>SUM(J34:J38)</f>
        <v>37094</v>
      </c>
      <c r="K39" s="95"/>
      <c r="L39" s="96"/>
      <c r="N39" s="54"/>
    </row>
    <row r="40" spans="5:14" s="1" customFormat="1" ht="12.75" customHeight="1">
      <c r="E40" s="38"/>
      <c r="H40" s="38"/>
      <c r="I40" s="38"/>
      <c r="J40" s="75"/>
      <c r="K40" s="95"/>
      <c r="L40" s="96"/>
      <c r="N40" s="54"/>
    </row>
    <row r="41" spans="1:14" s="1" customFormat="1" ht="12.75" customHeight="1">
      <c r="A41" s="3" t="s">
        <v>159</v>
      </c>
      <c r="E41" s="38"/>
      <c r="H41" s="38"/>
      <c r="I41" s="38"/>
      <c r="J41" s="75"/>
      <c r="K41" s="95"/>
      <c r="L41" s="96"/>
      <c r="N41" s="54"/>
    </row>
    <row r="42" spans="2:14" s="1" customFormat="1" ht="12.75" customHeight="1">
      <c r="B42" s="1" t="s">
        <v>23</v>
      </c>
      <c r="E42" s="38">
        <v>9264</v>
      </c>
      <c r="F42" s="75">
        <v>7406</v>
      </c>
      <c r="G42" s="38">
        <v>7646</v>
      </c>
      <c r="H42" s="38">
        <v>8452</v>
      </c>
      <c r="I42" s="38"/>
      <c r="J42" s="38">
        <v>9541</v>
      </c>
      <c r="K42" s="95"/>
      <c r="L42" s="96"/>
      <c r="N42" s="54"/>
    </row>
    <row r="43" spans="2:14" s="1" customFormat="1" ht="12.75" customHeight="1">
      <c r="B43" s="1" t="s">
        <v>11</v>
      </c>
      <c r="E43" s="38">
        <v>589</v>
      </c>
      <c r="F43" s="75">
        <v>852</v>
      </c>
      <c r="G43" s="38">
        <v>928</v>
      </c>
      <c r="H43" s="38">
        <v>1119</v>
      </c>
      <c r="I43" s="38"/>
      <c r="J43" s="38">
        <v>589</v>
      </c>
      <c r="K43" s="95"/>
      <c r="L43" s="96"/>
      <c r="N43" s="54"/>
    </row>
    <row r="44" spans="2:14" s="1" customFormat="1" ht="12.75" customHeight="1">
      <c r="B44" s="1" t="s">
        <v>86</v>
      </c>
      <c r="E44" s="38">
        <v>2175</v>
      </c>
      <c r="F44" s="75">
        <v>2035</v>
      </c>
      <c r="G44" s="38">
        <v>2035</v>
      </c>
      <c r="H44" s="38">
        <v>2035</v>
      </c>
      <c r="I44" s="38"/>
      <c r="J44" s="38">
        <v>2175</v>
      </c>
      <c r="K44" s="95"/>
      <c r="L44" s="96"/>
      <c r="N44" s="54"/>
    </row>
    <row r="45" spans="1:14" s="1" customFormat="1" ht="12.75" customHeight="1">
      <c r="A45" s="3" t="s">
        <v>160</v>
      </c>
      <c r="E45" s="39">
        <f>SUM(E42:E44)</f>
        <v>12028</v>
      </c>
      <c r="F45" s="39">
        <f>SUM(F42:F44)</f>
        <v>10293</v>
      </c>
      <c r="G45" s="39">
        <f>SUM(G42:G44)</f>
        <v>10609</v>
      </c>
      <c r="H45" s="39">
        <f>SUM(H42:H44)</f>
        <v>11606</v>
      </c>
      <c r="I45" s="39"/>
      <c r="J45" s="147">
        <f>SUM(J42:J44)</f>
        <v>12305</v>
      </c>
      <c r="K45" s="95"/>
      <c r="L45" s="96"/>
      <c r="N45" s="54"/>
    </row>
    <row r="46" spans="5:14" s="1" customFormat="1" ht="12.75" customHeight="1">
      <c r="E46" s="38"/>
      <c r="H46" s="38"/>
      <c r="I46" s="38"/>
      <c r="J46" s="75"/>
      <c r="K46" s="95"/>
      <c r="L46" s="96"/>
      <c r="N46" s="54"/>
    </row>
    <row r="47" spans="2:14" s="1" customFormat="1" ht="12.75" customHeight="1">
      <c r="B47" s="1" t="s">
        <v>4</v>
      </c>
      <c r="E47" s="38">
        <v>1862</v>
      </c>
      <c r="F47" s="38">
        <v>6206</v>
      </c>
      <c r="G47" s="38">
        <f>8202</f>
        <v>8202</v>
      </c>
      <c r="H47" s="38">
        <v>3658</v>
      </c>
      <c r="I47" s="38"/>
      <c r="J47" s="38">
        <v>2236</v>
      </c>
      <c r="K47" s="95"/>
      <c r="L47" s="96"/>
      <c r="M47" s="54"/>
      <c r="N47" s="54"/>
    </row>
    <row r="48" spans="2:14" s="1" customFormat="1" ht="12.75" customHeight="1">
      <c r="B48" s="1" t="s">
        <v>5</v>
      </c>
      <c r="E48" s="38">
        <v>1346</v>
      </c>
      <c r="F48" s="38">
        <v>1549</v>
      </c>
      <c r="G48" s="38">
        <f>1363+74+1000</f>
        <v>2437</v>
      </c>
      <c r="H48" s="75">
        <v>4014</v>
      </c>
      <c r="I48" s="38"/>
      <c r="J48" s="38">
        <v>1518</v>
      </c>
      <c r="K48" s="95"/>
      <c r="L48" s="96"/>
      <c r="N48" s="54"/>
    </row>
    <row r="49" spans="2:14" s="1" customFormat="1" ht="12.75" customHeight="1">
      <c r="B49" s="1" t="s">
        <v>56</v>
      </c>
      <c r="E49" s="38">
        <v>510</v>
      </c>
      <c r="F49" s="38">
        <v>1370</v>
      </c>
      <c r="G49" s="38">
        <v>1030</v>
      </c>
      <c r="H49" s="38">
        <v>926</v>
      </c>
      <c r="I49" s="38"/>
      <c r="J49" s="38">
        <v>499</v>
      </c>
      <c r="K49" s="95"/>
      <c r="L49" s="96"/>
      <c r="N49" s="54"/>
    </row>
    <row r="50" spans="2:14" s="1" customFormat="1" ht="12.75" customHeight="1">
      <c r="B50" s="1" t="s">
        <v>0</v>
      </c>
      <c r="E50" s="38">
        <v>80</v>
      </c>
      <c r="F50" s="38">
        <v>85</v>
      </c>
      <c r="G50" s="38">
        <v>148</v>
      </c>
      <c r="H50" s="38">
        <v>125</v>
      </c>
      <c r="I50" s="38"/>
      <c r="J50" s="38">
        <v>102</v>
      </c>
      <c r="K50" s="95"/>
      <c r="L50" s="96"/>
      <c r="N50" s="54"/>
    </row>
    <row r="51" spans="2:14" s="1" customFormat="1" ht="12.75" customHeight="1">
      <c r="B51" s="1" t="s">
        <v>3</v>
      </c>
      <c r="E51" s="38">
        <f>1753+735</f>
        <v>2488</v>
      </c>
      <c r="F51" s="38">
        <v>2120</v>
      </c>
      <c r="G51" s="38">
        <v>3647</v>
      </c>
      <c r="H51" s="38">
        <f>1753+2084</f>
        <v>3837</v>
      </c>
      <c r="I51" s="38"/>
      <c r="J51" s="38">
        <f>1753+1100</f>
        <v>2853</v>
      </c>
      <c r="K51" s="95"/>
      <c r="L51" s="96"/>
      <c r="N51" s="54"/>
    </row>
    <row r="52" spans="2:14" s="1" customFormat="1" ht="12.75" customHeight="1">
      <c r="B52" s="1" t="s">
        <v>11</v>
      </c>
      <c r="E52" s="38">
        <v>331</v>
      </c>
      <c r="F52" s="38">
        <v>231</v>
      </c>
      <c r="G52" s="38">
        <v>312</v>
      </c>
      <c r="H52" s="38">
        <v>250</v>
      </c>
      <c r="I52" s="38"/>
      <c r="J52" s="38">
        <v>398</v>
      </c>
      <c r="K52" s="95"/>
      <c r="L52" s="96"/>
      <c r="M52" s="54"/>
      <c r="N52" s="54"/>
    </row>
    <row r="53" spans="1:14" s="1" customFormat="1" ht="12.75" customHeight="1">
      <c r="A53" s="3" t="s">
        <v>161</v>
      </c>
      <c r="B53" s="5"/>
      <c r="E53" s="39">
        <f>SUM(E47:E52)</f>
        <v>6617</v>
      </c>
      <c r="F53" s="39">
        <f>SUM(F47:F52)</f>
        <v>11561</v>
      </c>
      <c r="G53" s="39">
        <f>SUM(G47:G52)</f>
        <v>15776</v>
      </c>
      <c r="H53" s="39">
        <f>SUM(H47:H52)</f>
        <v>12810</v>
      </c>
      <c r="I53" s="39"/>
      <c r="J53" s="147">
        <f>SUM(J47:J52)</f>
        <v>7606</v>
      </c>
      <c r="K53" s="95"/>
      <c r="L53" s="96"/>
      <c r="M53" s="54"/>
      <c r="N53" s="54"/>
    </row>
    <row r="54" spans="5:14" s="1" customFormat="1" ht="12.75" customHeight="1">
      <c r="E54" s="38"/>
      <c r="H54" s="38"/>
      <c r="I54" s="38"/>
      <c r="J54" s="75"/>
      <c r="K54" s="95"/>
      <c r="L54" s="96"/>
      <c r="N54" s="54"/>
    </row>
    <row r="55" spans="1:14" s="1" customFormat="1" ht="12.75" customHeight="1">
      <c r="A55" s="3" t="s">
        <v>162</v>
      </c>
      <c r="E55" s="38">
        <f>+E45+E53</f>
        <v>18645</v>
      </c>
      <c r="H55" s="38"/>
      <c r="I55" s="38"/>
      <c r="J55" s="75">
        <f>+J45+J53</f>
        <v>19911</v>
      </c>
      <c r="K55" s="95"/>
      <c r="L55" s="96"/>
      <c r="N55" s="54"/>
    </row>
    <row r="56" spans="5:14" s="1" customFormat="1" ht="12.75" customHeight="1">
      <c r="E56" s="38"/>
      <c r="H56" s="42"/>
      <c r="I56" s="38"/>
      <c r="J56" s="96"/>
      <c r="K56" s="95"/>
      <c r="L56" s="96"/>
      <c r="N56" s="54"/>
    </row>
    <row r="57" spans="1:14" s="1" customFormat="1" ht="12.75" customHeight="1" thickBot="1">
      <c r="A57" s="3" t="s">
        <v>163</v>
      </c>
      <c r="E57" s="40">
        <f>+E39+E55</f>
        <v>55787</v>
      </c>
      <c r="F57" s="40" t="e">
        <f>F39+F45</f>
        <v>#REF!</v>
      </c>
      <c r="G57" s="40" t="e">
        <f>G39+G45</f>
        <v>#REF!</v>
      </c>
      <c r="H57" s="40" t="e">
        <f>H39+H45</f>
        <v>#REF!</v>
      </c>
      <c r="I57" s="40"/>
      <c r="J57" s="40">
        <f>+J39+J55</f>
        <v>57005</v>
      </c>
      <c r="K57" s="95"/>
      <c r="L57" s="96"/>
      <c r="N57" s="54"/>
    </row>
    <row r="58" spans="8:14" s="1" customFormat="1" ht="12.75" customHeight="1" thickTop="1">
      <c r="H58" s="42"/>
      <c r="I58" s="38"/>
      <c r="J58" s="96"/>
      <c r="K58" s="95"/>
      <c r="L58" s="96"/>
      <c r="N58" s="54"/>
    </row>
    <row r="59" spans="1:14" s="1" customFormat="1" ht="12.75" customHeight="1">
      <c r="A59" s="1" t="s">
        <v>72</v>
      </c>
      <c r="E59" s="37">
        <f>E39/400000*100</f>
        <v>9.285499999999999</v>
      </c>
      <c r="F59" s="37" t="e">
        <f>#REF!/400000*100</f>
        <v>#REF!</v>
      </c>
      <c r="G59" s="37" t="e">
        <f>#REF!/400000*100</f>
        <v>#REF!</v>
      </c>
      <c r="H59" s="37" t="e">
        <f>#REF!/400000*100</f>
        <v>#REF!</v>
      </c>
      <c r="I59" s="37"/>
      <c r="J59" s="148">
        <f>J39/400000*100</f>
        <v>9.2735</v>
      </c>
      <c r="K59" s="19"/>
      <c r="L59" s="96"/>
      <c r="N59" s="54"/>
    </row>
    <row r="60" spans="1:14" s="1" customFormat="1" ht="12.75" customHeight="1">
      <c r="A60" s="1" t="s">
        <v>130</v>
      </c>
      <c r="H60" s="37"/>
      <c r="I60" s="38"/>
      <c r="J60" s="148"/>
      <c r="K60" s="19"/>
      <c r="L60" s="96"/>
      <c r="N60" s="54"/>
    </row>
    <row r="61" spans="8:14" s="1" customFormat="1" ht="12.75" customHeight="1">
      <c r="H61" s="37"/>
      <c r="I61" s="38"/>
      <c r="J61" s="148"/>
      <c r="K61" s="19"/>
      <c r="L61" s="96"/>
      <c r="N61" s="54"/>
    </row>
    <row r="62" spans="8:14" s="1" customFormat="1" ht="12.75" customHeight="1">
      <c r="H62" s="37"/>
      <c r="I62" s="38"/>
      <c r="J62" s="148"/>
      <c r="K62" s="19"/>
      <c r="L62" s="96"/>
      <c r="N62" s="54"/>
    </row>
    <row r="63" spans="8:14" s="1" customFormat="1" ht="12.75" customHeight="1">
      <c r="H63" s="37"/>
      <c r="I63" s="38"/>
      <c r="J63" s="148"/>
      <c r="K63" s="19"/>
      <c r="L63" s="96"/>
      <c r="N63" s="54"/>
    </row>
    <row r="64" spans="8:14" s="1" customFormat="1" ht="12.75" customHeight="1">
      <c r="H64" s="37"/>
      <c r="I64" s="38"/>
      <c r="J64" s="148"/>
      <c r="K64" s="19"/>
      <c r="L64" s="96"/>
      <c r="N64" s="54"/>
    </row>
    <row r="65" spans="8:14" s="1" customFormat="1" ht="12.75" customHeight="1">
      <c r="H65" s="37"/>
      <c r="I65" s="38"/>
      <c r="J65" s="148"/>
      <c r="K65" s="19"/>
      <c r="L65" s="96"/>
      <c r="N65" s="54"/>
    </row>
    <row r="66" spans="8:14" s="1" customFormat="1" ht="12.75" customHeight="1">
      <c r="H66" s="37"/>
      <c r="I66" s="38"/>
      <c r="J66" s="148"/>
      <c r="K66" s="19"/>
      <c r="L66" s="96"/>
      <c r="N66" s="54"/>
    </row>
    <row r="67" spans="8:14" s="1" customFormat="1" ht="12.75" customHeight="1">
      <c r="H67" s="37"/>
      <c r="I67" s="38"/>
      <c r="J67" s="148"/>
      <c r="K67" s="19"/>
      <c r="L67" s="96"/>
      <c r="N67" s="54"/>
    </row>
    <row r="68" spans="8:14" s="1" customFormat="1" ht="12.75" customHeight="1">
      <c r="H68" s="37"/>
      <c r="I68" s="38"/>
      <c r="J68" s="148"/>
      <c r="K68" s="19"/>
      <c r="L68" s="96"/>
      <c r="N68" s="54"/>
    </row>
    <row r="69" spans="8:14" s="1" customFormat="1" ht="12.75" customHeight="1">
      <c r="H69" s="37"/>
      <c r="I69" s="38"/>
      <c r="J69" s="148"/>
      <c r="K69" s="19"/>
      <c r="L69" s="96"/>
      <c r="N69" s="54"/>
    </row>
    <row r="70" spans="8:14" s="1" customFormat="1" ht="12.75" customHeight="1">
      <c r="H70" s="37"/>
      <c r="I70" s="38"/>
      <c r="J70" s="148"/>
      <c r="K70" s="19"/>
      <c r="L70" s="96"/>
      <c r="N70" s="54"/>
    </row>
    <row r="71" spans="1:14" s="1" customFormat="1" ht="12.75" customHeight="1">
      <c r="A71" s="3" t="s">
        <v>54</v>
      </c>
      <c r="H71" s="37"/>
      <c r="I71" s="38"/>
      <c r="J71" s="148"/>
      <c r="K71" s="19"/>
      <c r="L71" s="96"/>
      <c r="N71" s="54"/>
    </row>
    <row r="72" spans="1:12" s="1" customFormat="1" ht="12.75" customHeight="1">
      <c r="A72" s="3" t="s">
        <v>141</v>
      </c>
      <c r="J72" s="13" t="s">
        <v>176</v>
      </c>
      <c r="L72" s="38"/>
    </row>
    <row r="73" spans="1:12" s="1" customFormat="1" ht="12.75">
      <c r="A73" s="2"/>
      <c r="B73" s="2"/>
      <c r="C73" s="2"/>
      <c r="D73" s="2"/>
      <c r="E73" s="2"/>
      <c r="F73" s="2"/>
      <c r="G73" s="2"/>
      <c r="H73" s="2"/>
      <c r="I73" s="2"/>
      <c r="J73" s="20"/>
      <c r="L73" s="38"/>
    </row>
    <row r="74" spans="1:12" s="1" customFormat="1" ht="12.75">
      <c r="A74" s="2"/>
      <c r="B74" s="2"/>
      <c r="C74" s="2"/>
      <c r="D74" s="2"/>
      <c r="E74" s="149"/>
      <c r="F74" s="127"/>
      <c r="G74" s="127"/>
      <c r="H74" s="2"/>
      <c r="I74" s="2"/>
      <c r="J74" s="149"/>
      <c r="L74" s="38"/>
    </row>
    <row r="75" spans="1:12" s="1" customFormat="1" ht="12.75">
      <c r="A75" s="2"/>
      <c r="B75" s="2"/>
      <c r="C75" s="2"/>
      <c r="D75" s="2"/>
      <c r="E75" s="2"/>
      <c r="F75" s="2"/>
      <c r="G75" s="2"/>
      <c r="H75" s="2"/>
      <c r="I75" s="2"/>
      <c r="J75" s="20"/>
      <c r="L75" s="38"/>
    </row>
    <row r="76" spans="10:12" s="1" customFormat="1" ht="12.75">
      <c r="J76" s="19"/>
      <c r="L76" s="38"/>
    </row>
    <row r="77" spans="10:12" s="1" customFormat="1" ht="12.75">
      <c r="J77" s="19"/>
      <c r="L77" s="38"/>
    </row>
    <row r="78" spans="10:12" s="1" customFormat="1" ht="12.75">
      <c r="J78" s="19"/>
      <c r="L78" s="38"/>
    </row>
    <row r="79" spans="10:12" s="1" customFormat="1" ht="12.75">
      <c r="J79" s="19"/>
      <c r="L79" s="38"/>
    </row>
    <row r="80" spans="10:12" s="1" customFormat="1" ht="12.75">
      <c r="J80" s="19"/>
      <c r="L80" s="38"/>
    </row>
    <row r="81" spans="10:12" s="1" customFormat="1" ht="12.75">
      <c r="J81" s="19"/>
      <c r="L81" s="38"/>
    </row>
    <row r="82" spans="10:12" s="1" customFormat="1" ht="12.75">
      <c r="J82" s="19"/>
      <c r="L82" s="38"/>
    </row>
    <row r="83" spans="10:12" s="1" customFormat="1" ht="12.75">
      <c r="J83" s="19"/>
      <c r="L83" s="38"/>
    </row>
    <row r="84" spans="10:12" s="1" customFormat="1" ht="12.75">
      <c r="J84" s="19"/>
      <c r="L84" s="38"/>
    </row>
    <row r="85" spans="10:12" s="1" customFormat="1" ht="12.75">
      <c r="J85" s="19"/>
      <c r="L85" s="38"/>
    </row>
    <row r="86" spans="10:12" s="1" customFormat="1" ht="12.75">
      <c r="J86" s="19"/>
      <c r="L86" s="38"/>
    </row>
    <row r="87" spans="10:12" s="1" customFormat="1" ht="12.75">
      <c r="J87" s="19"/>
      <c r="L87" s="38"/>
    </row>
    <row r="88" spans="10:12" s="1" customFormat="1" ht="12.75">
      <c r="J88" s="19"/>
      <c r="L88" s="38"/>
    </row>
    <row r="89" spans="10:12" s="1" customFormat="1" ht="12.75">
      <c r="J89" s="19"/>
      <c r="L89" s="38"/>
    </row>
    <row r="90" spans="10:12" s="1" customFormat="1" ht="12.75">
      <c r="J90" s="19"/>
      <c r="L90" s="38"/>
    </row>
    <row r="91" spans="10:12" s="1" customFormat="1" ht="12.75">
      <c r="J91" s="19"/>
      <c r="L91" s="38"/>
    </row>
    <row r="92" spans="10:12" s="1" customFormat="1" ht="12.75">
      <c r="J92" s="19"/>
      <c r="L92" s="38"/>
    </row>
    <row r="93" spans="10:12" s="1" customFormat="1" ht="12.75">
      <c r="J93" s="19"/>
      <c r="L93" s="38"/>
    </row>
    <row r="94" spans="10:12" s="1" customFormat="1" ht="12.75">
      <c r="J94" s="19"/>
      <c r="L94" s="38"/>
    </row>
    <row r="95" spans="10:12" s="1" customFormat="1" ht="12.75">
      <c r="J95" s="19"/>
      <c r="L95" s="38"/>
    </row>
    <row r="96" spans="10:12" s="1" customFormat="1" ht="12.75">
      <c r="J96" s="19"/>
      <c r="L96" s="38"/>
    </row>
    <row r="97" spans="10:12" s="1" customFormat="1" ht="12.75">
      <c r="J97" s="19"/>
      <c r="L97" s="38"/>
    </row>
    <row r="98" spans="10:12" s="1" customFormat="1" ht="12.75">
      <c r="J98" s="19"/>
      <c r="L98" s="38"/>
    </row>
    <row r="99" spans="10:12" s="1" customFormat="1" ht="12.75">
      <c r="J99" s="19"/>
      <c r="L99" s="38"/>
    </row>
    <row r="100" spans="10:12" s="1" customFormat="1" ht="12.75">
      <c r="J100" s="19"/>
      <c r="L100" s="38"/>
    </row>
    <row r="101" spans="10:12" s="1" customFormat="1" ht="12.75">
      <c r="J101" s="19"/>
      <c r="L101" s="38"/>
    </row>
    <row r="102" spans="10:12" s="1" customFormat="1" ht="12.75">
      <c r="J102" s="19"/>
      <c r="L102" s="38"/>
    </row>
    <row r="103" spans="10:12" s="1" customFormat="1" ht="12.75">
      <c r="J103" s="19"/>
      <c r="L103" s="38"/>
    </row>
    <row r="104" spans="10:12" s="1" customFormat="1" ht="12.75">
      <c r="J104" s="19"/>
      <c r="L104" s="38"/>
    </row>
    <row r="105" spans="10:12" s="1" customFormat="1" ht="12.75">
      <c r="J105" s="19"/>
      <c r="L105" s="38"/>
    </row>
    <row r="106" spans="10:12" s="1" customFormat="1" ht="12.75">
      <c r="J106" s="19"/>
      <c r="L106" s="38"/>
    </row>
    <row r="107" spans="10:12" s="1" customFormat="1" ht="12.75">
      <c r="J107" s="19"/>
      <c r="L107" s="38"/>
    </row>
    <row r="108" spans="10:12" s="1" customFormat="1" ht="12.75">
      <c r="J108" s="19"/>
      <c r="L108" s="38"/>
    </row>
    <row r="109" spans="10:12" s="1" customFormat="1" ht="12.75">
      <c r="J109" s="19"/>
      <c r="L109" s="38"/>
    </row>
    <row r="110" spans="10:12" s="1" customFormat="1" ht="12.75">
      <c r="J110" s="19"/>
      <c r="L110" s="38"/>
    </row>
    <row r="111" spans="10:12" s="1" customFormat="1" ht="12.75">
      <c r="J111" s="19"/>
      <c r="L111" s="38"/>
    </row>
    <row r="112" spans="10:12" s="1" customFormat="1" ht="12.75">
      <c r="J112" s="19"/>
      <c r="L112" s="38"/>
    </row>
    <row r="113" spans="10:12" s="1" customFormat="1" ht="12.75">
      <c r="J113" s="19"/>
      <c r="L113" s="38"/>
    </row>
    <row r="114" spans="10:12" s="1" customFormat="1" ht="12.75">
      <c r="J114" s="19"/>
      <c r="L114" s="38"/>
    </row>
    <row r="115" spans="10:12" s="1" customFormat="1" ht="12.75">
      <c r="J115" s="19"/>
      <c r="L115" s="38"/>
    </row>
    <row r="116" spans="10:12" s="1" customFormat="1" ht="12.75">
      <c r="J116" s="19"/>
      <c r="L116" s="38"/>
    </row>
    <row r="117" spans="10:12" s="1" customFormat="1" ht="12.75">
      <c r="J117" s="19"/>
      <c r="L117" s="38"/>
    </row>
    <row r="118" spans="10:12" s="1" customFormat="1" ht="12.75">
      <c r="J118" s="19"/>
      <c r="L118" s="38"/>
    </row>
    <row r="119" spans="10:12" s="1" customFormat="1" ht="12.75">
      <c r="J119" s="19"/>
      <c r="L119" s="38"/>
    </row>
    <row r="120" spans="10:12" s="1" customFormat="1" ht="12.75">
      <c r="J120" s="19"/>
      <c r="L120" s="38"/>
    </row>
    <row r="121" spans="10:12" s="1" customFormat="1" ht="12.75">
      <c r="J121" s="19"/>
      <c r="L121" s="38"/>
    </row>
    <row r="122" spans="10:12" s="1" customFormat="1" ht="12.75">
      <c r="J122" s="19"/>
      <c r="L122" s="38"/>
    </row>
    <row r="123" spans="10:12" s="1" customFormat="1" ht="12.75">
      <c r="J123" s="19"/>
      <c r="L123" s="38"/>
    </row>
    <row r="124" spans="10:12" s="1" customFormat="1" ht="12.75">
      <c r="J124" s="19"/>
      <c r="L124" s="38"/>
    </row>
    <row r="125" spans="10:12" s="1" customFormat="1" ht="12.75">
      <c r="J125" s="19"/>
      <c r="L125" s="38"/>
    </row>
    <row r="126" spans="10:12" s="1" customFormat="1" ht="12.75">
      <c r="J126" s="19"/>
      <c r="L126" s="38"/>
    </row>
    <row r="127" spans="10:12" s="1" customFormat="1" ht="12.75">
      <c r="J127" s="19"/>
      <c r="L127" s="38"/>
    </row>
    <row r="128" spans="10:12" s="1" customFormat="1" ht="12.75">
      <c r="J128" s="19"/>
      <c r="L128" s="38"/>
    </row>
    <row r="129" spans="10:12" s="1" customFormat="1" ht="12.75">
      <c r="J129" s="19"/>
      <c r="L129" s="38"/>
    </row>
    <row r="130" spans="10:12" s="1" customFormat="1" ht="12.75">
      <c r="J130" s="19"/>
      <c r="L130" s="38"/>
    </row>
    <row r="131" spans="10:12" s="1" customFormat="1" ht="12.75">
      <c r="J131" s="19"/>
      <c r="L131" s="38"/>
    </row>
    <row r="132" spans="10:12" s="1" customFormat="1" ht="12.75">
      <c r="J132" s="19"/>
      <c r="L132" s="38"/>
    </row>
    <row r="133" spans="10:12" s="1" customFormat="1" ht="12.75">
      <c r="J133" s="19"/>
      <c r="L133" s="38"/>
    </row>
    <row r="134" spans="10:12" s="1" customFormat="1" ht="12.75">
      <c r="J134" s="19"/>
      <c r="L134" s="38"/>
    </row>
    <row r="135" spans="10:12" s="1" customFormat="1" ht="12.75">
      <c r="J135" s="19"/>
      <c r="L135" s="38"/>
    </row>
    <row r="136" spans="10:12" s="1" customFormat="1" ht="12.75">
      <c r="J136" s="19"/>
      <c r="L136" s="38"/>
    </row>
    <row r="137" spans="10:12" s="1" customFormat="1" ht="12.75">
      <c r="J137" s="19"/>
      <c r="L137" s="38"/>
    </row>
    <row r="138" spans="10:12" s="1" customFormat="1" ht="12.75">
      <c r="J138" s="19"/>
      <c r="L138" s="38"/>
    </row>
    <row r="139" spans="10:12" s="1" customFormat="1" ht="12.75">
      <c r="J139" s="19"/>
      <c r="L139" s="38"/>
    </row>
    <row r="140" spans="10:12" s="1" customFormat="1" ht="12.75">
      <c r="J140" s="19"/>
      <c r="L140" s="38"/>
    </row>
    <row r="141" spans="10:12" s="1" customFormat="1" ht="12.75">
      <c r="J141" s="19"/>
      <c r="L141" s="38"/>
    </row>
    <row r="142" spans="10:12" s="1" customFormat="1" ht="12.75">
      <c r="J142" s="19"/>
      <c r="L142" s="38"/>
    </row>
    <row r="143" spans="10:12" s="1" customFormat="1" ht="12.75">
      <c r="J143" s="19"/>
      <c r="L143" s="38"/>
    </row>
    <row r="144" spans="10:12" s="1" customFormat="1" ht="12.75">
      <c r="J144" s="19"/>
      <c r="L144" s="38"/>
    </row>
    <row r="145" spans="10:12" s="1" customFormat="1" ht="12.75">
      <c r="J145" s="19"/>
      <c r="L145" s="38"/>
    </row>
    <row r="146" spans="10:12" s="1" customFormat="1" ht="12.75">
      <c r="J146" s="19"/>
      <c r="L146" s="38"/>
    </row>
    <row r="147" spans="10:12" s="1" customFormat="1" ht="12.75">
      <c r="J147" s="19"/>
      <c r="L147" s="38"/>
    </row>
    <row r="148" spans="10:12" s="1" customFormat="1" ht="12.75">
      <c r="J148" s="19"/>
      <c r="L148" s="38"/>
    </row>
    <row r="149" spans="10:12" s="1" customFormat="1" ht="12.75">
      <c r="J149" s="19"/>
      <c r="L149" s="38"/>
    </row>
    <row r="150" spans="10:12" s="1" customFormat="1" ht="12.75">
      <c r="J150" s="19"/>
      <c r="L150" s="38"/>
    </row>
    <row r="151" spans="10:12" s="1" customFormat="1" ht="12.75">
      <c r="J151" s="19"/>
      <c r="L151" s="38"/>
    </row>
    <row r="152" spans="10:12" s="1" customFormat="1" ht="12.75">
      <c r="J152" s="19"/>
      <c r="L152" s="38"/>
    </row>
    <row r="153" spans="10:12" s="1" customFormat="1" ht="12.75">
      <c r="J153" s="19"/>
      <c r="L153" s="38"/>
    </row>
    <row r="154" spans="10:12" s="1" customFormat="1" ht="12.75">
      <c r="J154" s="19"/>
      <c r="L154" s="38"/>
    </row>
    <row r="155" spans="10:12" s="1" customFormat="1" ht="12.75">
      <c r="J155" s="19"/>
      <c r="L155" s="38"/>
    </row>
    <row r="156" spans="10:12" s="1" customFormat="1" ht="12.75">
      <c r="J156" s="19"/>
      <c r="L156" s="38"/>
    </row>
    <row r="157" spans="10:12" s="1" customFormat="1" ht="12.75">
      <c r="J157" s="19"/>
      <c r="L157" s="38"/>
    </row>
    <row r="158" spans="10:12" s="1" customFormat="1" ht="12.75">
      <c r="J158" s="19"/>
      <c r="L158" s="38"/>
    </row>
    <row r="159" spans="10:12" s="1" customFormat="1" ht="12.75">
      <c r="J159" s="19"/>
      <c r="L159" s="38"/>
    </row>
    <row r="160" spans="10:12" s="1" customFormat="1" ht="12.75">
      <c r="J160" s="19"/>
      <c r="L160" s="38"/>
    </row>
    <row r="161" spans="10:12" s="1" customFormat="1" ht="12.75">
      <c r="J161" s="19"/>
      <c r="L161" s="38"/>
    </row>
    <row r="162" spans="10:12" s="1" customFormat="1" ht="12.75">
      <c r="J162" s="19"/>
      <c r="L162" s="38"/>
    </row>
    <row r="163" spans="10:12" s="1" customFormat="1" ht="12.75">
      <c r="J163" s="19"/>
      <c r="L163" s="38"/>
    </row>
    <row r="164" spans="10:12" s="1" customFormat="1" ht="12.75">
      <c r="J164" s="19"/>
      <c r="L164" s="38"/>
    </row>
    <row r="165" spans="10:12" s="1" customFormat="1" ht="12.75">
      <c r="J165" s="19"/>
      <c r="L165" s="38"/>
    </row>
    <row r="166" spans="10:12" s="1" customFormat="1" ht="12.75">
      <c r="J166" s="19"/>
      <c r="L166" s="38"/>
    </row>
  </sheetData>
  <mergeCells count="1">
    <mergeCell ref="A1:K1"/>
  </mergeCells>
  <printOptions horizontalCentered="1"/>
  <pageMargins left="0.75" right="0.35" top="0.5" bottom="0.34" header="0.25" footer="0.25"/>
  <pageSetup horizontalDpi="180" verticalDpi="18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9">
      <selection activeCell="G25" sqref="G25"/>
    </sheetView>
  </sheetViews>
  <sheetFormatPr defaultColWidth="9.140625" defaultRowHeight="12.75"/>
  <cols>
    <col min="1" max="1" width="3.140625" style="1" customWidth="1"/>
    <col min="2" max="2" width="19.140625" style="1" customWidth="1"/>
    <col min="3" max="3" width="16.00390625" style="1" customWidth="1"/>
    <col min="4" max="8" width="10.7109375" style="1" customWidth="1"/>
    <col min="9" max="16384" width="9.140625" style="1" customWidth="1"/>
  </cols>
  <sheetData>
    <row r="1" spans="1:2" s="56" customFormat="1" ht="16.5">
      <c r="A1" s="11" t="str">
        <f>'[1]PL'!A1</f>
        <v>GSB GROUP BERHAD </v>
      </c>
      <c r="B1" s="11"/>
    </row>
    <row r="2" spans="1:2" s="56" customFormat="1" ht="16.5">
      <c r="A2" s="86" t="str">
        <f>'[1]PL'!A2</f>
        <v>(Company No. 287036-X)</v>
      </c>
      <c r="B2" s="11"/>
    </row>
    <row r="3" spans="1:2" s="56" customFormat="1" ht="12.75">
      <c r="A3" s="5" t="s">
        <v>26</v>
      </c>
      <c r="B3" s="5"/>
    </row>
    <row r="4" spans="1:2" s="56" customFormat="1" ht="12.75">
      <c r="A4" s="5"/>
      <c r="B4" s="5"/>
    </row>
    <row r="5" spans="1:2" ht="12.75">
      <c r="A5" s="3" t="s">
        <v>51</v>
      </c>
      <c r="B5" s="3"/>
    </row>
    <row r="6" spans="1:3" ht="12.75">
      <c r="A6" s="3" t="str">
        <f>PL!A6</f>
        <v>For the Period Ended 30 June 2009</v>
      </c>
      <c r="B6" s="3"/>
      <c r="C6" s="3"/>
    </row>
    <row r="7" spans="4:8" ht="12.75">
      <c r="D7" s="22"/>
      <c r="E7" s="22"/>
      <c r="F7" s="7"/>
      <c r="G7" s="22"/>
      <c r="H7" s="7"/>
    </row>
    <row r="8" spans="4:8" ht="12.75">
      <c r="D8" s="22"/>
      <c r="E8" s="22"/>
      <c r="F8" s="7"/>
      <c r="G8" s="22"/>
      <c r="H8" s="7"/>
    </row>
    <row r="9" spans="4:8" ht="12.75">
      <c r="D9" s="157" t="s">
        <v>70</v>
      </c>
      <c r="E9" s="157"/>
      <c r="F9" s="157"/>
      <c r="G9" s="157"/>
      <c r="H9" s="157"/>
    </row>
    <row r="10" spans="4:8" s="3" customFormat="1" ht="12.75">
      <c r="D10" s="58" t="s">
        <v>65</v>
      </c>
      <c r="E10" s="58" t="s">
        <v>30</v>
      </c>
      <c r="F10" s="58" t="s">
        <v>31</v>
      </c>
      <c r="G10" s="58" t="s">
        <v>179</v>
      </c>
      <c r="H10" s="58" t="s">
        <v>34</v>
      </c>
    </row>
    <row r="11" spans="4:8" s="3" customFormat="1" ht="12.75">
      <c r="D11" s="61" t="s">
        <v>64</v>
      </c>
      <c r="E11" s="61" t="s">
        <v>32</v>
      </c>
      <c r="F11" s="61" t="s">
        <v>33</v>
      </c>
      <c r="G11" s="61" t="s">
        <v>180</v>
      </c>
      <c r="H11" s="61"/>
    </row>
    <row r="12" spans="4:8" s="3" customFormat="1" ht="12.75">
      <c r="D12" s="58" t="s">
        <v>48</v>
      </c>
      <c r="E12" s="58" t="s">
        <v>48</v>
      </c>
      <c r="F12" s="58" t="s">
        <v>48</v>
      </c>
      <c r="G12" s="58" t="s">
        <v>48</v>
      </c>
      <c r="H12" s="58" t="s">
        <v>48</v>
      </c>
    </row>
    <row r="13" spans="1:8" ht="12.75">
      <c r="A13" s="23" t="s">
        <v>165</v>
      </c>
      <c r="B13" s="23"/>
      <c r="C13" s="23"/>
      <c r="D13" s="22"/>
      <c r="E13" s="22"/>
      <c r="F13" s="22"/>
      <c r="G13" s="22"/>
      <c r="H13" s="22"/>
    </row>
    <row r="14" spans="1:32" s="23" customFormat="1" ht="12.75">
      <c r="A14" s="134" t="str">
        <f>'BS'!B6</f>
        <v>30 June 2009</v>
      </c>
      <c r="B14" s="51"/>
      <c r="D14" s="24"/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4:32" s="23" customFormat="1" ht="12.75">
      <c r="D15" s="24"/>
      <c r="E15" s="24"/>
      <c r="F15" s="2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ht="12.75">
      <c r="A16" s="23"/>
      <c r="B16" s="23"/>
      <c r="C16" s="23"/>
      <c r="D16" s="24"/>
      <c r="E16" s="24"/>
      <c r="F16" s="24"/>
      <c r="G16" s="24"/>
      <c r="H16" s="24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ht="12.75">
      <c r="A17" s="31" t="s">
        <v>144</v>
      </c>
      <c r="B17" s="31"/>
      <c r="C17" s="23"/>
      <c r="D17" s="24">
        <v>40000</v>
      </c>
      <c r="E17" s="24">
        <v>940</v>
      </c>
      <c r="F17" s="24">
        <v>1426</v>
      </c>
      <c r="G17" s="74">
        <v>-5272</v>
      </c>
      <c r="H17" s="24">
        <f>SUM(D17:G17)</f>
        <v>37094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2.75">
      <c r="A18" s="31"/>
      <c r="B18" s="31"/>
      <c r="C18" s="23"/>
      <c r="D18" s="24"/>
      <c r="E18" s="24"/>
      <c r="F18" s="24"/>
      <c r="G18" s="24"/>
      <c r="H18" s="24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12.75">
      <c r="A19" s="23" t="s">
        <v>169</v>
      </c>
      <c r="B19" s="23"/>
      <c r="C19" s="23"/>
      <c r="D19" s="24">
        <v>0</v>
      </c>
      <c r="E19" s="24">
        <v>0</v>
      </c>
      <c r="F19" s="24">
        <v>0</v>
      </c>
      <c r="G19" s="125">
        <f>PL!H51</f>
        <v>48</v>
      </c>
      <c r="H19" s="125">
        <f>SUM(D19:G19)</f>
        <v>48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ht="12.75">
      <c r="A20" s="23"/>
      <c r="B20" s="23"/>
      <c r="C20" s="23"/>
      <c r="D20" s="24"/>
      <c r="E20" s="24"/>
      <c r="F20" s="24"/>
      <c r="G20" s="24"/>
      <c r="H20" s="24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s="3" customFormat="1" ht="13.5" thickBot="1">
      <c r="A21" s="50" t="s">
        <v>166</v>
      </c>
      <c r="B21" s="43" t="str">
        <f>A14</f>
        <v>30 June 2009</v>
      </c>
      <c r="C21" s="43"/>
      <c r="D21" s="44">
        <f>SUM(D17:D20)</f>
        <v>40000</v>
      </c>
      <c r="E21" s="44">
        <f>SUM(E17:E20)</f>
        <v>940</v>
      </c>
      <c r="F21" s="44">
        <f>SUM(F17:F20)</f>
        <v>1426</v>
      </c>
      <c r="G21" s="101">
        <f>SUM(G17:G20)</f>
        <v>-5224</v>
      </c>
      <c r="H21" s="44">
        <f>SUM(H17:H20)</f>
        <v>37142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3.5" thickTop="1">
      <c r="A22" s="23"/>
      <c r="B22" s="23"/>
      <c r="C22" s="23"/>
      <c r="D22" s="24"/>
      <c r="E22" s="24"/>
      <c r="F22" s="24"/>
      <c r="G22" s="24"/>
      <c r="H22" s="24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ht="12.75">
      <c r="A23" s="23"/>
      <c r="B23" s="23"/>
      <c r="C23" s="23"/>
      <c r="D23" s="24"/>
      <c r="E23" s="24"/>
      <c r="F23" s="24"/>
      <c r="G23" s="24"/>
      <c r="H23" s="24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ht="12.75">
      <c r="A24" s="23"/>
      <c r="B24" s="23"/>
      <c r="C24" s="23"/>
      <c r="D24" s="24"/>
      <c r="E24" s="24"/>
      <c r="F24" s="24"/>
      <c r="G24" s="24"/>
      <c r="H24" s="24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ht="12.75">
      <c r="A25" s="23"/>
      <c r="B25" s="23"/>
      <c r="C25" s="23"/>
      <c r="D25" s="24"/>
      <c r="E25" s="24"/>
      <c r="F25" s="24"/>
      <c r="G25" s="24"/>
      <c r="H25" s="24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ht="12.75">
      <c r="A26" s="23"/>
      <c r="B26" s="23"/>
      <c r="C26" s="23"/>
      <c r="D26" s="24"/>
      <c r="E26" s="24"/>
      <c r="F26" s="24"/>
      <c r="G26" s="24"/>
      <c r="H26" s="24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s="19" customFormat="1" ht="12.75">
      <c r="A27" s="109" t="s">
        <v>99</v>
      </c>
      <c r="B27" s="109"/>
      <c r="C27" s="31"/>
      <c r="D27" s="29"/>
      <c r="E27" s="29"/>
      <c r="F27" s="29"/>
      <c r="G27" s="29"/>
      <c r="H27" s="29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</row>
    <row r="28" spans="1:8" s="19" customFormat="1" ht="12.75">
      <c r="A28" s="109" t="s">
        <v>167</v>
      </c>
      <c r="B28" s="109"/>
      <c r="C28" s="109"/>
      <c r="D28" s="48"/>
      <c r="E28" s="48"/>
      <c r="F28" s="48"/>
      <c r="G28" s="48"/>
      <c r="H28" s="48"/>
    </row>
    <row r="29" spans="1:8" s="19" customFormat="1" ht="12.75">
      <c r="A29" s="109"/>
      <c r="B29" s="109"/>
      <c r="C29" s="109"/>
      <c r="D29" s="157" t="s">
        <v>70</v>
      </c>
      <c r="E29" s="157"/>
      <c r="F29" s="157"/>
      <c r="G29" s="157"/>
      <c r="H29" s="157"/>
    </row>
    <row r="30" spans="1:8" s="19" customFormat="1" ht="12.75">
      <c r="A30" s="110"/>
      <c r="B30" s="110"/>
      <c r="C30" s="31"/>
      <c r="D30" s="58" t="s">
        <v>65</v>
      </c>
      <c r="E30" s="58" t="s">
        <v>30</v>
      </c>
      <c r="F30" s="58" t="s">
        <v>31</v>
      </c>
      <c r="G30" s="58" t="s">
        <v>179</v>
      </c>
      <c r="H30" s="58" t="s">
        <v>34</v>
      </c>
    </row>
    <row r="31" spans="2:8" s="19" customFormat="1" ht="12.75">
      <c r="B31" s="31"/>
      <c r="C31" s="31"/>
      <c r="D31" s="61" t="s">
        <v>64</v>
      </c>
      <c r="E31" s="61" t="s">
        <v>32</v>
      </c>
      <c r="F31" s="61" t="s">
        <v>33</v>
      </c>
      <c r="G31" s="61" t="s">
        <v>180</v>
      </c>
      <c r="H31" s="61"/>
    </row>
    <row r="32" spans="1:8" s="19" customFormat="1" ht="12.75">
      <c r="A32" s="31"/>
      <c r="B32" s="31"/>
      <c r="C32" s="31"/>
      <c r="D32" s="58" t="s">
        <v>48</v>
      </c>
      <c r="E32" s="58" t="s">
        <v>48</v>
      </c>
      <c r="F32" s="58" t="s">
        <v>48</v>
      </c>
      <c r="G32" s="58" t="s">
        <v>48</v>
      </c>
      <c r="H32" s="58" t="s">
        <v>48</v>
      </c>
    </row>
    <row r="33" spans="1:8" s="19" customFormat="1" ht="12.75">
      <c r="A33" s="31" t="s">
        <v>168</v>
      </c>
      <c r="B33" s="31"/>
      <c r="C33" s="31"/>
      <c r="D33" s="58"/>
      <c r="E33" s="58"/>
      <c r="F33" s="58"/>
      <c r="G33" s="58"/>
      <c r="H33" s="58"/>
    </row>
    <row r="34" spans="1:8" s="19" customFormat="1" ht="12.75">
      <c r="A34" s="134" t="s">
        <v>143</v>
      </c>
      <c r="B34" s="111"/>
      <c r="C34" s="31"/>
      <c r="D34" s="58"/>
      <c r="E34" s="58"/>
      <c r="F34" s="58"/>
      <c r="G34" s="58"/>
      <c r="H34" s="58"/>
    </row>
    <row r="35" spans="1:8" s="19" customFormat="1" ht="12.75">
      <c r="A35" s="31"/>
      <c r="B35" s="31"/>
      <c r="C35" s="31"/>
      <c r="D35" s="48"/>
      <c r="E35" s="48"/>
      <c r="F35" s="48"/>
      <c r="G35" s="48"/>
      <c r="H35" s="48"/>
    </row>
    <row r="36" spans="1:8" s="19" customFormat="1" ht="12.75">
      <c r="A36" s="31"/>
      <c r="B36" s="31"/>
      <c r="C36" s="31"/>
      <c r="D36" s="48"/>
      <c r="E36" s="48"/>
      <c r="F36" s="48"/>
      <c r="G36" s="48"/>
      <c r="H36" s="48"/>
    </row>
    <row r="37" spans="1:32" s="19" customFormat="1" ht="12.75">
      <c r="A37" s="31" t="s">
        <v>145</v>
      </c>
      <c r="B37" s="31"/>
      <c r="C37" s="31"/>
      <c r="D37" s="29">
        <v>40000</v>
      </c>
      <c r="E37" s="29">
        <v>940</v>
      </c>
      <c r="F37" s="24">
        <v>745</v>
      </c>
      <c r="G37" s="74">
        <v>-1484</v>
      </c>
      <c r="H37" s="29">
        <f>SUM(D37:G37)</f>
        <v>40201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</row>
    <row r="38" spans="1:32" s="19" customFormat="1" ht="12.75">
      <c r="A38" s="31"/>
      <c r="B38" s="31"/>
      <c r="C38" s="31"/>
      <c r="D38" s="29"/>
      <c r="E38" s="29"/>
      <c r="F38" s="29"/>
      <c r="G38" s="29"/>
      <c r="H38" s="29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</row>
    <row r="39" spans="1:32" s="19" customFormat="1" ht="12.75">
      <c r="A39" s="31" t="s">
        <v>169</v>
      </c>
      <c r="B39" s="31"/>
      <c r="C39" s="31"/>
      <c r="D39" s="29">
        <v>0</v>
      </c>
      <c r="E39" s="29">
        <v>0</v>
      </c>
      <c r="F39" s="29">
        <v>0</v>
      </c>
      <c r="G39" s="85">
        <f>PL!J51</f>
        <v>102</v>
      </c>
      <c r="H39" s="85">
        <f>SUM(D39:G39)</f>
        <v>102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</row>
    <row r="40" spans="1:32" s="19" customFormat="1" ht="12.75">
      <c r="A40" s="31"/>
      <c r="B40" s="31"/>
      <c r="C40" s="31"/>
      <c r="D40" s="29"/>
      <c r="E40" s="29"/>
      <c r="F40" s="29"/>
      <c r="G40" s="85"/>
      <c r="H40" s="85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</row>
    <row r="41" spans="1:32" s="46" customFormat="1" ht="13.5" thickBot="1">
      <c r="A41" s="50" t="s">
        <v>166</v>
      </c>
      <c r="B41" s="109" t="str">
        <f>A34</f>
        <v>30 June 2008</v>
      </c>
      <c r="C41" s="109"/>
      <c r="D41" s="112">
        <f>SUM(D37:D40)</f>
        <v>40000</v>
      </c>
      <c r="E41" s="112">
        <f>SUM(E37:E40)</f>
        <v>940</v>
      </c>
      <c r="F41" s="112">
        <f>SUM(F37:F40)</f>
        <v>745</v>
      </c>
      <c r="G41" s="153">
        <f>SUM(G37:G40)</f>
        <v>-1382</v>
      </c>
      <c r="H41" s="112">
        <f>SUM(H37:H40)</f>
        <v>40303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8" ht="13.5" thickTop="1">
      <c r="A42" s="31"/>
      <c r="B42" s="31"/>
      <c r="C42" s="31"/>
      <c r="D42" s="48"/>
      <c r="E42" s="48"/>
      <c r="F42" s="48"/>
      <c r="G42" s="48"/>
      <c r="H42" s="48"/>
    </row>
    <row r="43" spans="1:8" ht="12.75">
      <c r="A43" s="31"/>
      <c r="B43" s="31"/>
      <c r="C43" s="31"/>
      <c r="D43" s="48"/>
      <c r="E43" s="48"/>
      <c r="F43" s="48"/>
      <c r="G43" s="48"/>
      <c r="H43" s="48"/>
    </row>
    <row r="44" spans="1:8" ht="12.75">
      <c r="A44" s="31"/>
      <c r="B44" s="31"/>
      <c r="C44" s="31"/>
      <c r="D44" s="48"/>
      <c r="E44" s="48"/>
      <c r="F44" s="48"/>
      <c r="G44" s="48"/>
      <c r="H44" s="48"/>
    </row>
    <row r="45" spans="1:8" ht="12.75">
      <c r="A45" s="31"/>
      <c r="B45" s="31"/>
      <c r="C45" s="31"/>
      <c r="D45" s="48"/>
      <c r="E45" s="48"/>
      <c r="F45" s="48"/>
      <c r="G45" s="48"/>
      <c r="H45" s="48"/>
    </row>
    <row r="46" spans="1:8" ht="12.75">
      <c r="A46" s="31"/>
      <c r="B46" s="31"/>
      <c r="C46" s="31"/>
      <c r="D46" s="48"/>
      <c r="E46" s="48"/>
      <c r="F46" s="48"/>
      <c r="G46" s="48"/>
      <c r="H46" s="48"/>
    </row>
    <row r="47" spans="1:8" ht="12.75">
      <c r="A47" s="31"/>
      <c r="B47" s="31"/>
      <c r="C47" s="31"/>
      <c r="D47" s="48"/>
      <c r="E47" s="48"/>
      <c r="F47" s="48"/>
      <c r="G47" s="48"/>
      <c r="H47" s="48"/>
    </row>
    <row r="48" spans="1:1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12.75">
      <c r="A71" s="46" t="s">
        <v>35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2.75">
      <c r="A72" s="3" t="s">
        <v>142</v>
      </c>
      <c r="B72" s="46"/>
      <c r="C72" s="19"/>
      <c r="D72" s="19"/>
      <c r="E72" s="19"/>
      <c r="F72" s="19"/>
      <c r="G72" s="19"/>
      <c r="H72" s="13" t="s">
        <v>177</v>
      </c>
      <c r="I72" s="19"/>
      <c r="J72" s="19"/>
      <c r="K72" s="19"/>
      <c r="L72" s="19"/>
    </row>
    <row r="73" ht="12.75">
      <c r="B73" s="3"/>
    </row>
  </sheetData>
  <mergeCells count="2">
    <mergeCell ref="D9:H9"/>
    <mergeCell ref="D29:H29"/>
  </mergeCells>
  <printOptions horizontalCentered="1"/>
  <pageMargins left="0.61" right="0.25" top="0.5" bottom="0.34" header="0.5" footer="0.35"/>
  <pageSetup horizontalDpi="180" verticalDpi="18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6"/>
  <sheetViews>
    <sheetView workbookViewId="0" topLeftCell="A10">
      <selection activeCell="B38" sqref="B38"/>
    </sheetView>
  </sheetViews>
  <sheetFormatPr defaultColWidth="9.140625" defaultRowHeight="12.75"/>
  <cols>
    <col min="1" max="1" width="18.7109375" style="1" customWidth="1"/>
    <col min="2" max="6" width="13.7109375" style="1" customWidth="1"/>
    <col min="7" max="8" width="13.7109375" style="1" hidden="1" customWidth="1"/>
    <col min="9" max="9" width="13.7109375" style="19" hidden="1" customWidth="1"/>
    <col min="10" max="12" width="13.7109375" style="1" hidden="1" customWidth="1"/>
    <col min="13" max="13" width="13.7109375" style="77" hidden="1" customWidth="1"/>
    <col min="14" max="14" width="10.7109375" style="27" hidden="1" customWidth="1"/>
    <col min="15" max="15" width="15.140625" style="26" hidden="1" customWidth="1"/>
    <col min="16" max="16" width="8.8515625" style="30" hidden="1" customWidth="1"/>
    <col min="17" max="17" width="14.00390625" style="26" hidden="1" customWidth="1"/>
    <col min="18" max="18" width="9.140625" style="1" hidden="1" customWidth="1"/>
    <col min="19" max="16384" width="9.140625" style="1" customWidth="1"/>
  </cols>
  <sheetData>
    <row r="1" spans="1:15" s="97" customFormat="1" ht="16.5">
      <c r="A1" s="11" t="str">
        <f>PL!A1</f>
        <v>GSB GROUP BERHAD </v>
      </c>
      <c r="I1" s="138"/>
      <c r="M1" s="98"/>
      <c r="N1" s="99"/>
      <c r="O1" s="99"/>
    </row>
    <row r="2" spans="1:15" s="97" customFormat="1" ht="16.5">
      <c r="A2" s="86" t="str">
        <f>PL!A2</f>
        <v>(Company No. 287036-X)</v>
      </c>
      <c r="I2" s="138"/>
      <c r="M2" s="98"/>
      <c r="N2" s="99"/>
      <c r="O2" s="99"/>
    </row>
    <row r="3" spans="1:15" s="97" customFormat="1" ht="12.75">
      <c r="A3" s="5" t="str">
        <f>PL!A3</f>
        <v>(Incorporated in Malaysia)</v>
      </c>
      <c r="I3" s="138"/>
      <c r="M3" s="98"/>
      <c r="N3" s="99"/>
      <c r="O3" s="99"/>
    </row>
    <row r="4" spans="1:15" s="97" customFormat="1" ht="12.75">
      <c r="A4" s="5"/>
      <c r="I4" s="138"/>
      <c r="M4" s="98"/>
      <c r="N4" s="99"/>
      <c r="O4" s="99"/>
    </row>
    <row r="5" ht="12.75">
      <c r="A5" s="3" t="s">
        <v>53</v>
      </c>
    </row>
    <row r="6" spans="1:2" ht="12.75">
      <c r="A6" s="3" t="str">
        <f>'CF-CIE'!A6</f>
        <v>For the Period Ended 30 June 2009</v>
      </c>
      <c r="B6" s="3"/>
    </row>
    <row r="7" spans="4:17" s="3" customFormat="1" ht="12.75">
      <c r="D7" s="102" t="s">
        <v>98</v>
      </c>
      <c r="F7" s="102" t="str">
        <f>D7</f>
        <v>3 months ended</v>
      </c>
      <c r="G7" s="102" t="s">
        <v>126</v>
      </c>
      <c r="H7" s="45"/>
      <c r="I7" s="139" t="str">
        <f>G7</f>
        <v>9 months ended</v>
      </c>
      <c r="J7" s="102" t="s">
        <v>102</v>
      </c>
      <c r="K7" s="45"/>
      <c r="L7" s="102" t="str">
        <f>J7</f>
        <v>6 months ended</v>
      </c>
      <c r="M7" s="102" t="s">
        <v>98</v>
      </c>
      <c r="N7" s="45"/>
      <c r="O7" s="102" t="s">
        <v>98</v>
      </c>
      <c r="P7" s="66"/>
      <c r="Q7" s="33"/>
    </row>
    <row r="8" spans="4:17" s="3" customFormat="1" ht="12.75">
      <c r="D8" s="143">
        <v>39994</v>
      </c>
      <c r="F8" s="143">
        <v>39629</v>
      </c>
      <c r="G8" s="136">
        <f>PL!K12</f>
        <v>39813</v>
      </c>
      <c r="H8" s="137"/>
      <c r="I8" s="136">
        <f>PL!M12</f>
        <v>39447</v>
      </c>
      <c r="J8" s="78">
        <f>PL!N12</f>
        <v>39721</v>
      </c>
      <c r="K8" s="68"/>
      <c r="L8" s="67">
        <f>PL!P12</f>
        <v>39355</v>
      </c>
      <c r="M8" s="78" t="e">
        <f>PL!Q12</f>
        <v>#REF!</v>
      </c>
      <c r="N8" s="68"/>
      <c r="O8" s="67">
        <v>39263</v>
      </c>
      <c r="P8" s="66"/>
      <c r="Q8" s="69"/>
    </row>
    <row r="9" spans="4:17" s="3" customFormat="1" ht="13.5">
      <c r="D9" s="60"/>
      <c r="E9" s="119"/>
      <c r="F9" s="119" t="s">
        <v>120</v>
      </c>
      <c r="G9" s="117"/>
      <c r="H9" s="68"/>
      <c r="I9" s="119"/>
      <c r="J9" s="117"/>
      <c r="K9" s="68"/>
      <c r="L9" s="119"/>
      <c r="M9" s="117"/>
      <c r="N9" s="68"/>
      <c r="O9" s="118"/>
      <c r="P9" s="66"/>
      <c r="Q9" s="69"/>
    </row>
    <row r="10" spans="4:17" s="3" customFormat="1" ht="12.75">
      <c r="D10" s="135" t="s">
        <v>48</v>
      </c>
      <c r="F10" s="135" t="s">
        <v>48</v>
      </c>
      <c r="G10" s="135" t="s">
        <v>48</v>
      </c>
      <c r="H10" s="45"/>
      <c r="I10" s="135" t="s">
        <v>48</v>
      </c>
      <c r="J10" s="49" t="s">
        <v>48</v>
      </c>
      <c r="K10" s="45"/>
      <c r="L10" s="28" t="s">
        <v>48</v>
      </c>
      <c r="M10" s="49" t="s">
        <v>48</v>
      </c>
      <c r="N10" s="45"/>
      <c r="O10" s="28" t="s">
        <v>48</v>
      </c>
      <c r="P10" s="66"/>
      <c r="Q10" s="33"/>
    </row>
    <row r="11" spans="13:17" ht="13.5">
      <c r="M11" s="47"/>
      <c r="O11" s="100"/>
      <c r="Q11" s="24"/>
    </row>
    <row r="12" spans="1:23" ht="12.75">
      <c r="A12" s="1" t="s">
        <v>170</v>
      </c>
      <c r="D12" s="38">
        <f>PL!H39</f>
        <v>74</v>
      </c>
      <c r="E12" s="38"/>
      <c r="F12" s="38">
        <f>PL!J39</f>
        <v>672</v>
      </c>
      <c r="G12" s="38" t="e">
        <f>PL!K39</f>
        <v>#REF!</v>
      </c>
      <c r="I12" s="75" t="e">
        <f>PL!M39</f>
        <v>#REF!</v>
      </c>
      <c r="J12" s="38">
        <v>832</v>
      </c>
      <c r="L12" s="38">
        <f>PL!P39</f>
        <v>-1334</v>
      </c>
      <c r="M12" s="85">
        <f>409-243</f>
        <v>166</v>
      </c>
      <c r="O12" s="70">
        <f>PL!S39</f>
        <v>-1058</v>
      </c>
      <c r="Q12" s="24" t="s">
        <v>24</v>
      </c>
      <c r="V12" s="54"/>
      <c r="W12" s="54"/>
    </row>
    <row r="13" spans="4:17" ht="12.75">
      <c r="D13" s="38"/>
      <c r="E13" s="38"/>
      <c r="F13" s="38"/>
      <c r="I13" s="75"/>
      <c r="L13" s="38"/>
      <c r="M13" s="47"/>
      <c r="Q13" s="24"/>
    </row>
    <row r="14" spans="1:17" ht="12.75">
      <c r="A14" s="84" t="s">
        <v>93</v>
      </c>
      <c r="D14" s="38"/>
      <c r="E14" s="38"/>
      <c r="F14" s="38"/>
      <c r="I14" s="75"/>
      <c r="L14" s="38"/>
      <c r="M14" s="29"/>
      <c r="O14" s="24"/>
      <c r="Q14" s="24" t="s">
        <v>18</v>
      </c>
    </row>
    <row r="15" spans="1:22" ht="12.75">
      <c r="A15" s="31" t="s">
        <v>94</v>
      </c>
      <c r="D15" s="103">
        <v>482</v>
      </c>
      <c r="E15" s="38"/>
      <c r="F15" s="103">
        <v>524</v>
      </c>
      <c r="G15" s="103">
        <v>1514</v>
      </c>
      <c r="I15" s="140">
        <v>2003</v>
      </c>
      <c r="J15" s="103">
        <v>1018</v>
      </c>
      <c r="L15" s="103">
        <v>1461</v>
      </c>
      <c r="M15" s="114">
        <v>854</v>
      </c>
      <c r="O15" s="80">
        <v>1086</v>
      </c>
      <c r="Q15" s="24"/>
      <c r="V15" s="54"/>
    </row>
    <row r="16" spans="1:22" ht="12.75">
      <c r="A16" s="31" t="s">
        <v>127</v>
      </c>
      <c r="D16" s="104">
        <v>71</v>
      </c>
      <c r="E16" s="38"/>
      <c r="F16" s="104">
        <v>71</v>
      </c>
      <c r="G16" s="104"/>
      <c r="I16" s="141"/>
      <c r="J16" s="104"/>
      <c r="L16" s="104"/>
      <c r="M16" s="114"/>
      <c r="O16" s="80"/>
      <c r="Q16" s="24"/>
      <c r="V16" s="54"/>
    </row>
    <row r="17" spans="1:22" ht="12.75">
      <c r="A17" s="31" t="s">
        <v>89</v>
      </c>
      <c r="D17" s="104">
        <f>86-71</f>
        <v>15</v>
      </c>
      <c r="E17" s="38"/>
      <c r="F17" s="104">
        <f>86-71</f>
        <v>15</v>
      </c>
      <c r="G17" s="146">
        <v>260</v>
      </c>
      <c r="I17" s="141">
        <v>260</v>
      </c>
      <c r="J17" s="122">
        <v>173</v>
      </c>
      <c r="L17" s="104">
        <v>32</v>
      </c>
      <c r="M17" s="114">
        <v>87</v>
      </c>
      <c r="O17" s="80">
        <v>0</v>
      </c>
      <c r="Q17" s="24"/>
      <c r="V17" s="54"/>
    </row>
    <row r="18" spans="1:22" ht="12.75">
      <c r="A18" s="31" t="s">
        <v>37</v>
      </c>
      <c r="D18" s="104">
        <v>200</v>
      </c>
      <c r="E18" s="38"/>
      <c r="F18" s="104">
        <v>270</v>
      </c>
      <c r="G18" s="146">
        <v>729</v>
      </c>
      <c r="I18" s="141">
        <v>800</v>
      </c>
      <c r="J18" s="122">
        <v>509</v>
      </c>
      <c r="L18" s="104">
        <v>508</v>
      </c>
      <c r="M18" s="114">
        <v>293</v>
      </c>
      <c r="O18" s="80">
        <v>52</v>
      </c>
      <c r="Q18" s="24"/>
      <c r="R18" s="1" t="s">
        <v>1</v>
      </c>
      <c r="T18" s="54"/>
      <c r="V18" s="54"/>
    </row>
    <row r="19" spans="1:22" ht="12.75">
      <c r="A19" s="31" t="s">
        <v>95</v>
      </c>
      <c r="D19" s="104">
        <v>0</v>
      </c>
      <c r="E19" s="38"/>
      <c r="F19" s="104">
        <v>-4</v>
      </c>
      <c r="G19" s="141">
        <v>-14</v>
      </c>
      <c r="I19" s="141">
        <v>0</v>
      </c>
      <c r="J19" s="104">
        <v>-15</v>
      </c>
      <c r="L19" s="104">
        <v>0</v>
      </c>
      <c r="M19" s="114">
        <v>-5</v>
      </c>
      <c r="O19" s="80">
        <v>0</v>
      </c>
      <c r="Q19" s="24"/>
      <c r="V19" s="54"/>
    </row>
    <row r="20" spans="1:22" ht="12.75">
      <c r="A20" s="31" t="s">
        <v>138</v>
      </c>
      <c r="D20" s="104">
        <v>0</v>
      </c>
      <c r="E20" s="38"/>
      <c r="F20" s="104">
        <v>242</v>
      </c>
      <c r="G20" s="146">
        <v>428</v>
      </c>
      <c r="H20" s="23"/>
      <c r="I20" s="141">
        <v>524</v>
      </c>
      <c r="J20" s="122">
        <v>388</v>
      </c>
      <c r="K20" s="23"/>
      <c r="L20" s="104">
        <v>165</v>
      </c>
      <c r="M20" s="114">
        <v>243</v>
      </c>
      <c r="O20" s="80">
        <v>76</v>
      </c>
      <c r="Q20" s="24"/>
      <c r="R20" s="1" t="s">
        <v>14</v>
      </c>
      <c r="V20" s="54"/>
    </row>
    <row r="21" spans="1:22" ht="12.75">
      <c r="A21" s="31" t="s">
        <v>36</v>
      </c>
      <c r="D21" s="105">
        <v>-3</v>
      </c>
      <c r="E21" s="38"/>
      <c r="F21" s="105">
        <v>-2</v>
      </c>
      <c r="G21" s="105">
        <v>10</v>
      </c>
      <c r="I21" s="142">
        <v>0</v>
      </c>
      <c r="J21" s="123">
        <v>8</v>
      </c>
      <c r="L21" s="105"/>
      <c r="M21" s="115">
        <v>-2</v>
      </c>
      <c r="O21" s="81">
        <v>-36</v>
      </c>
      <c r="Q21" s="24"/>
      <c r="V21" s="54"/>
    </row>
    <row r="22" spans="4:22" ht="12.75">
      <c r="D22" s="106">
        <f>SUM(D15:D21)</f>
        <v>765</v>
      </c>
      <c r="E22" s="82"/>
      <c r="F22" s="106">
        <f>SUM(F15:F21)</f>
        <v>1116</v>
      </c>
      <c r="G22" s="29">
        <f>SUM(G15:G21)</f>
        <v>2927</v>
      </c>
      <c r="I22" s="82">
        <f>SUM(I15:I21)</f>
        <v>3587</v>
      </c>
      <c r="J22" s="29">
        <f>SUM(J15:J21)</f>
        <v>2081</v>
      </c>
      <c r="L22" s="82">
        <f>SUM(L15:L21)</f>
        <v>2166</v>
      </c>
      <c r="M22" s="29">
        <f>SUM(M15:M21)</f>
        <v>1470</v>
      </c>
      <c r="O22" s="24">
        <f>SUM(O15:O21)</f>
        <v>1178</v>
      </c>
      <c r="Q22" s="24"/>
      <c r="R22" s="1" t="s">
        <v>5</v>
      </c>
      <c r="V22" s="54"/>
    </row>
    <row r="23" spans="1:22" ht="12.75">
      <c r="A23" s="1" t="s">
        <v>38</v>
      </c>
      <c r="D23" s="85">
        <f>+D12+D22</f>
        <v>839</v>
      </c>
      <c r="E23" s="82"/>
      <c r="F23" s="47">
        <f>+F12+F22</f>
        <v>1788</v>
      </c>
      <c r="G23" s="47" t="e">
        <f>+G12+G22</f>
        <v>#REF!</v>
      </c>
      <c r="I23" s="85" t="e">
        <f>+I12+I22</f>
        <v>#REF!</v>
      </c>
      <c r="J23" s="47">
        <f>+J12+J22</f>
        <v>2913</v>
      </c>
      <c r="L23" s="85">
        <f>+L12+L22</f>
        <v>832</v>
      </c>
      <c r="M23" s="47">
        <f>+M12+M22</f>
        <v>1636</v>
      </c>
      <c r="O23" s="26">
        <f>+O12+O22</f>
        <v>120</v>
      </c>
      <c r="Q23" s="24"/>
      <c r="R23" s="1" t="s">
        <v>3</v>
      </c>
      <c r="V23" s="54"/>
    </row>
    <row r="24" spans="4:22" ht="12.75">
      <c r="D24" s="38"/>
      <c r="E24" s="38"/>
      <c r="F24" s="38"/>
      <c r="I24" s="75"/>
      <c r="L24" s="38"/>
      <c r="M24" s="47"/>
      <c r="Q24" s="24"/>
      <c r="R24" s="1" t="s">
        <v>16</v>
      </c>
      <c r="V24" s="54"/>
    </row>
    <row r="25" spans="1:22" ht="12.75">
      <c r="A25" s="84" t="s">
        <v>39</v>
      </c>
      <c r="D25" s="38"/>
      <c r="E25" s="38"/>
      <c r="F25" s="38"/>
      <c r="I25" s="75"/>
      <c r="L25" s="38"/>
      <c r="M25" s="47"/>
      <c r="R25" s="1" t="s">
        <v>11</v>
      </c>
      <c r="V25" s="54"/>
    </row>
    <row r="26" spans="1:22" ht="12.75">
      <c r="A26" s="1" t="s">
        <v>40</v>
      </c>
      <c r="D26" s="103">
        <v>-29</v>
      </c>
      <c r="E26" s="38"/>
      <c r="F26" s="103">
        <v>-356</v>
      </c>
      <c r="G26" s="150">
        <v>-154</v>
      </c>
      <c r="I26" s="140">
        <v>-286</v>
      </c>
      <c r="J26" s="103">
        <v>11</v>
      </c>
      <c r="L26" s="103">
        <v>144</v>
      </c>
      <c r="M26" s="121">
        <v>-250</v>
      </c>
      <c r="O26" s="71">
        <v>-660</v>
      </c>
      <c r="Q26" s="42"/>
      <c r="T26" s="54"/>
      <c r="V26" s="54"/>
    </row>
    <row r="27" spans="1:22" ht="12.75">
      <c r="A27" s="1" t="s">
        <v>41</v>
      </c>
      <c r="B27" s="54"/>
      <c r="D27" s="104">
        <f>-1026+84+279-8</f>
        <v>-671</v>
      </c>
      <c r="E27" s="38"/>
      <c r="F27" s="104">
        <f>-2292-605-1226-52</f>
        <v>-4175</v>
      </c>
      <c r="G27" s="151">
        <f>2968-1257-1845-406+61</f>
        <v>-479</v>
      </c>
      <c r="I27" s="141">
        <v>-3105</v>
      </c>
      <c r="J27" s="104">
        <f>2725-235+61</f>
        <v>2551</v>
      </c>
      <c r="L27" s="104">
        <v>-82</v>
      </c>
      <c r="M27" s="114">
        <f>-2055-518-52</f>
        <v>-2625</v>
      </c>
      <c r="O27" s="72">
        <v>-3500</v>
      </c>
      <c r="Q27" s="42"/>
      <c r="V27" s="54"/>
    </row>
    <row r="28" spans="1:22" ht="12.75">
      <c r="A28" s="1" t="s">
        <v>42</v>
      </c>
      <c r="D28" s="104">
        <f>-171-374+8</f>
        <v>-537</v>
      </c>
      <c r="E28" s="38"/>
      <c r="F28" s="104">
        <f>2039+307-605-52+52</f>
        <v>1741</v>
      </c>
      <c r="G28" s="152">
        <f>421+3766-1207+389-5352</f>
        <v>-1983</v>
      </c>
      <c r="I28" s="142">
        <v>378</v>
      </c>
      <c r="J28" s="105">
        <f>156+4973-3020-344+327-1133</f>
        <v>959</v>
      </c>
      <c r="L28" s="105">
        <v>702</v>
      </c>
      <c r="M28" s="114">
        <f>2143+35-1992-1</f>
        <v>185</v>
      </c>
      <c r="O28" s="72">
        <v>2189</v>
      </c>
      <c r="Q28" s="42" t="s">
        <v>17</v>
      </c>
      <c r="T28" s="54"/>
      <c r="V28" s="54"/>
    </row>
    <row r="29" spans="1:22" ht="12.75">
      <c r="A29" s="1" t="s">
        <v>91</v>
      </c>
      <c r="D29" s="105">
        <v>166</v>
      </c>
      <c r="E29" s="38"/>
      <c r="F29" s="73">
        <v>1106</v>
      </c>
      <c r="G29" s="151"/>
      <c r="I29" s="141"/>
      <c r="J29" s="104"/>
      <c r="L29" s="104"/>
      <c r="M29" s="114">
        <v>1106</v>
      </c>
      <c r="O29" s="72">
        <v>-218</v>
      </c>
      <c r="Q29" s="24"/>
      <c r="V29" s="54"/>
    </row>
    <row r="30" spans="3:22" ht="12.75">
      <c r="C30" s="54"/>
      <c r="D30" s="82">
        <f>SUM(D26:D29)</f>
        <v>-1071</v>
      </c>
      <c r="E30" s="82"/>
      <c r="F30" s="82">
        <f>SUM(F26:F29)</f>
        <v>-1684</v>
      </c>
      <c r="G30" s="82">
        <f>SUM(G26:G29)</f>
        <v>-2616</v>
      </c>
      <c r="H30" s="54"/>
      <c r="I30" s="82">
        <f>SUM(I26:I29)</f>
        <v>-3013</v>
      </c>
      <c r="J30" s="82">
        <f>SUM(J26:J29)</f>
        <v>3521</v>
      </c>
      <c r="K30" s="54"/>
      <c r="L30" s="82">
        <f>SUM(L26:L29)</f>
        <v>764</v>
      </c>
      <c r="M30" s="82">
        <f>SUM(M26:M29)</f>
        <v>-1584</v>
      </c>
      <c r="O30" s="74">
        <f>SUM(O26:O29)</f>
        <v>-2189</v>
      </c>
      <c r="Q30" s="42"/>
      <c r="V30" s="54"/>
    </row>
    <row r="31" spans="4:22" ht="12.75">
      <c r="D31" s="38"/>
      <c r="E31" s="38"/>
      <c r="F31" s="38"/>
      <c r="I31" s="75"/>
      <c r="L31" s="38"/>
      <c r="M31" s="47"/>
      <c r="Q31" s="42"/>
      <c r="V31" s="54"/>
    </row>
    <row r="32" spans="1:22" ht="12.75">
      <c r="A32" s="1" t="s">
        <v>171</v>
      </c>
      <c r="D32" s="85">
        <f>+D23+D30</f>
        <v>-232</v>
      </c>
      <c r="E32" s="85"/>
      <c r="F32" s="14">
        <f>+F23+F30</f>
        <v>104</v>
      </c>
      <c r="G32" s="14" t="e">
        <f>+G23+G30</f>
        <v>#REF!</v>
      </c>
      <c r="I32" s="85" t="e">
        <f>+I23+I30</f>
        <v>#REF!</v>
      </c>
      <c r="J32" s="14">
        <f>+J23+J30</f>
        <v>6434</v>
      </c>
      <c r="L32" s="85">
        <f>+L23+L30</f>
        <v>1596</v>
      </c>
      <c r="M32" s="14">
        <f>+M23+M30</f>
        <v>52</v>
      </c>
      <c r="N32" s="55"/>
      <c r="O32" s="10">
        <f>+O23+O30</f>
        <v>-2069</v>
      </c>
      <c r="Q32" s="24" t="s">
        <v>7</v>
      </c>
      <c r="V32" s="54"/>
    </row>
    <row r="33" spans="4:22" ht="12.75">
      <c r="D33" s="38"/>
      <c r="E33" s="38"/>
      <c r="F33" s="38"/>
      <c r="I33" s="75"/>
      <c r="L33" s="38"/>
      <c r="M33" s="47"/>
      <c r="Q33" s="24" t="s">
        <v>8</v>
      </c>
      <c r="V33" s="54"/>
    </row>
    <row r="34" spans="1:22" ht="12.75">
      <c r="A34" s="1" t="s">
        <v>43</v>
      </c>
      <c r="D34" s="38">
        <f>-D18</f>
        <v>-200</v>
      </c>
      <c r="E34" s="38"/>
      <c r="F34" s="38">
        <f>-F18</f>
        <v>-270</v>
      </c>
      <c r="G34" s="38">
        <f>-G18</f>
        <v>-729</v>
      </c>
      <c r="I34" s="75">
        <f>-I18</f>
        <v>-800</v>
      </c>
      <c r="J34" s="38">
        <v>-509</v>
      </c>
      <c r="L34" s="38">
        <v>-508</v>
      </c>
      <c r="M34" s="82">
        <f>-M18</f>
        <v>-293</v>
      </c>
      <c r="O34" s="74">
        <v>-52</v>
      </c>
      <c r="Q34" s="24"/>
      <c r="R34" s="1" t="s">
        <v>9</v>
      </c>
      <c r="V34" s="54"/>
    </row>
    <row r="35" spans="1:22" ht="12.75">
      <c r="A35" s="1" t="s">
        <v>90</v>
      </c>
      <c r="D35" s="38">
        <v>0</v>
      </c>
      <c r="E35" s="38"/>
      <c r="F35" s="38">
        <v>2</v>
      </c>
      <c r="G35" s="38">
        <v>2</v>
      </c>
      <c r="I35" s="75">
        <v>469</v>
      </c>
      <c r="J35" s="38">
        <v>2</v>
      </c>
      <c r="L35" s="38">
        <v>469</v>
      </c>
      <c r="M35" s="82">
        <v>0</v>
      </c>
      <c r="O35" s="74">
        <v>12</v>
      </c>
      <c r="Q35" s="24"/>
      <c r="V35" s="54"/>
    </row>
    <row r="36" spans="1:22" ht="12.75">
      <c r="A36" s="1" t="s">
        <v>44</v>
      </c>
      <c r="D36" s="38">
        <v>-50</v>
      </c>
      <c r="E36" s="42"/>
      <c r="F36" s="38">
        <v>-77</v>
      </c>
      <c r="G36" s="82">
        <v>-380</v>
      </c>
      <c r="I36" s="82">
        <v>-214</v>
      </c>
      <c r="J36" s="82">
        <v>-176</v>
      </c>
      <c r="L36" s="82">
        <v>0</v>
      </c>
      <c r="M36" s="82">
        <v>-75</v>
      </c>
      <c r="O36" s="74">
        <v>0</v>
      </c>
      <c r="Q36" s="24"/>
      <c r="V36" s="54"/>
    </row>
    <row r="37" spans="1:22" ht="12.75">
      <c r="A37" s="3" t="s">
        <v>181</v>
      </c>
      <c r="D37" s="83">
        <f>SUM(D32:D36)</f>
        <v>-482</v>
      </c>
      <c r="E37" s="82"/>
      <c r="F37" s="83">
        <f>SUM(F32:F36)</f>
        <v>-241</v>
      </c>
      <c r="G37" s="83" t="e">
        <f>SUM(G32:G36)</f>
        <v>#REF!</v>
      </c>
      <c r="I37" s="83" t="e">
        <f>SUM(I32:I36)</f>
        <v>#REF!</v>
      </c>
      <c r="J37" s="83">
        <f>SUM(J32:J36)</f>
        <v>5751</v>
      </c>
      <c r="L37" s="83">
        <f>SUM(L32:L36)</f>
        <v>1557</v>
      </c>
      <c r="M37" s="83">
        <f>SUM(M32:M36)</f>
        <v>-316</v>
      </c>
      <c r="O37" s="93">
        <f>SUM(O32:O36)</f>
        <v>-2109</v>
      </c>
      <c r="Q37" s="24"/>
      <c r="V37" s="54"/>
    </row>
    <row r="38" spans="4:22" ht="12.75">
      <c r="D38" s="38"/>
      <c r="E38" s="42"/>
      <c r="F38" s="38"/>
      <c r="I38" s="75"/>
      <c r="L38" s="38"/>
      <c r="M38" s="47"/>
      <c r="Q38" s="24" t="s">
        <v>6</v>
      </c>
      <c r="V38" s="54"/>
    </row>
    <row r="39" spans="1:22" ht="12.75">
      <c r="A39" s="120" t="s">
        <v>45</v>
      </c>
      <c r="D39" s="38"/>
      <c r="E39" s="38"/>
      <c r="F39" s="38"/>
      <c r="I39" s="75"/>
      <c r="L39" s="38"/>
      <c r="M39" s="47"/>
      <c r="Q39" s="24"/>
      <c r="V39" s="54"/>
    </row>
    <row r="40" spans="1:22" ht="12.75">
      <c r="A40" s="1" t="s">
        <v>105</v>
      </c>
      <c r="D40" s="103">
        <v>-77</v>
      </c>
      <c r="E40" s="38"/>
      <c r="F40" s="103">
        <v>-79</v>
      </c>
      <c r="G40" s="150">
        <v>-278</v>
      </c>
      <c r="I40" s="140">
        <v>-2281</v>
      </c>
      <c r="J40" s="103">
        <f>-103-49</f>
        <v>-152</v>
      </c>
      <c r="L40" s="103">
        <v>-885</v>
      </c>
      <c r="M40" s="79">
        <v>-79</v>
      </c>
      <c r="O40" s="71">
        <v>-38</v>
      </c>
      <c r="Q40" s="24" t="s">
        <v>10</v>
      </c>
      <c r="U40" s="54"/>
      <c r="V40" s="54"/>
    </row>
    <row r="41" spans="1:22" ht="12.75">
      <c r="A41" s="1" t="s">
        <v>106</v>
      </c>
      <c r="D41" s="104">
        <v>0</v>
      </c>
      <c r="E41" s="38"/>
      <c r="F41" s="104">
        <v>-1992</v>
      </c>
      <c r="G41" s="151">
        <v>-2092</v>
      </c>
      <c r="I41" s="141">
        <v>0</v>
      </c>
      <c r="J41" s="104">
        <f>-6899+4907</f>
        <v>-1992</v>
      </c>
      <c r="L41" s="104">
        <v>0</v>
      </c>
      <c r="M41" s="80"/>
      <c r="O41" s="72"/>
      <c r="Q41" s="24"/>
      <c r="U41" s="54"/>
      <c r="V41" s="54"/>
    </row>
    <row r="42" spans="1:22" ht="12.75">
      <c r="A42" s="1" t="s">
        <v>96</v>
      </c>
      <c r="D42" s="105">
        <f>-D21</f>
        <v>3</v>
      </c>
      <c r="E42" s="38"/>
      <c r="F42" s="105">
        <f>-F21</f>
        <v>2</v>
      </c>
      <c r="G42" s="152">
        <f>-G21</f>
        <v>-10</v>
      </c>
      <c r="I42" s="142">
        <v>0</v>
      </c>
      <c r="J42" s="105">
        <v>-8</v>
      </c>
      <c r="L42" s="105">
        <v>0</v>
      </c>
      <c r="M42" s="81">
        <v>2</v>
      </c>
      <c r="O42" s="73">
        <v>36</v>
      </c>
      <c r="Q42" s="24"/>
      <c r="V42" s="54"/>
    </row>
    <row r="43" spans="1:22" ht="12.75">
      <c r="A43" s="3" t="s">
        <v>92</v>
      </c>
      <c r="D43" s="82">
        <f>SUM(D40:D42)</f>
        <v>-74</v>
      </c>
      <c r="E43" s="82"/>
      <c r="F43" s="82">
        <f>SUM(F40:F42)</f>
        <v>-2069</v>
      </c>
      <c r="G43" s="82">
        <f>SUM(G40:G42)</f>
        <v>-2380</v>
      </c>
      <c r="I43" s="82">
        <f>SUM(I40:I42)</f>
        <v>-2281</v>
      </c>
      <c r="J43" s="82">
        <f>SUM(J40:J42)</f>
        <v>-2152</v>
      </c>
      <c r="L43" s="82">
        <f>SUM(L40:L42)</f>
        <v>-885</v>
      </c>
      <c r="M43" s="82">
        <f>SUM(M40:M42)</f>
        <v>-77</v>
      </c>
      <c r="O43" s="74">
        <f>SUM(O40:O42)</f>
        <v>-2</v>
      </c>
      <c r="Q43" s="24"/>
      <c r="R43" s="1" t="s">
        <v>19</v>
      </c>
      <c r="V43" s="54"/>
    </row>
    <row r="44" spans="4:22" ht="12.75">
      <c r="D44" s="38"/>
      <c r="E44" s="38"/>
      <c r="F44" s="38"/>
      <c r="I44" s="75"/>
      <c r="L44" s="38"/>
      <c r="M44" s="47"/>
      <c r="Q44" s="24"/>
      <c r="V44" s="54"/>
    </row>
    <row r="45" spans="1:22" ht="12.75">
      <c r="A45" s="120" t="s">
        <v>46</v>
      </c>
      <c r="D45" s="38"/>
      <c r="E45" s="38"/>
      <c r="F45" s="38"/>
      <c r="I45" s="75"/>
      <c r="L45" s="38"/>
      <c r="M45" s="47"/>
      <c r="Q45" s="24"/>
      <c r="V45" s="54"/>
    </row>
    <row r="46" spans="1:22" ht="12.75">
      <c r="A46" s="1" t="s">
        <v>172</v>
      </c>
      <c r="D46" s="103">
        <v>-364</v>
      </c>
      <c r="E46" s="38"/>
      <c r="F46" s="103">
        <v>-647</v>
      </c>
      <c r="G46" s="103">
        <v>-1364</v>
      </c>
      <c r="I46" s="140">
        <v>738</v>
      </c>
      <c r="J46" s="103">
        <v>163</v>
      </c>
      <c r="L46" s="103">
        <v>557</v>
      </c>
      <c r="M46" s="79">
        <f>55-738</f>
        <v>-683</v>
      </c>
      <c r="O46" s="71">
        <v>-280</v>
      </c>
      <c r="Q46" s="24"/>
      <c r="V46" s="54"/>
    </row>
    <row r="47" spans="1:22" ht="12.75">
      <c r="A47" s="1" t="s">
        <v>173</v>
      </c>
      <c r="D47" s="104">
        <v>-278</v>
      </c>
      <c r="E47" s="38"/>
      <c r="F47" s="104">
        <v>-167</v>
      </c>
      <c r="G47" s="104">
        <f>-713-500</f>
        <v>-1213</v>
      </c>
      <c r="I47" s="141">
        <v>-790</v>
      </c>
      <c r="J47" s="104">
        <v>-973</v>
      </c>
      <c r="L47" s="104">
        <v>-572</v>
      </c>
      <c r="M47" s="80">
        <v>-222</v>
      </c>
      <c r="O47" s="72">
        <v>-348</v>
      </c>
      <c r="Q47" s="24"/>
      <c r="V47" s="54"/>
    </row>
    <row r="48" spans="1:22" ht="12.75">
      <c r="A48" s="1" t="s">
        <v>174</v>
      </c>
      <c r="D48" s="105">
        <v>-67</v>
      </c>
      <c r="E48" s="38"/>
      <c r="F48" s="105">
        <v>-126</v>
      </c>
      <c r="G48" s="105">
        <v>-412</v>
      </c>
      <c r="I48" s="142">
        <v>981</v>
      </c>
      <c r="J48" s="105">
        <v>-255</v>
      </c>
      <c r="L48" s="105">
        <v>-107</v>
      </c>
      <c r="M48" s="81">
        <v>-127</v>
      </c>
      <c r="O48" s="73">
        <v>-95</v>
      </c>
      <c r="Q48" s="24"/>
      <c r="V48" s="54"/>
    </row>
    <row r="49" spans="1:22" ht="12.75">
      <c r="A49" s="3" t="s">
        <v>121</v>
      </c>
      <c r="D49" s="82">
        <f>SUM(D46:D48)</f>
        <v>-709</v>
      </c>
      <c r="E49" s="82"/>
      <c r="F49" s="82">
        <f>SUM(F46:F48)</f>
        <v>-940</v>
      </c>
      <c r="G49" s="82">
        <f>SUM(G46:G48)</f>
        <v>-2989</v>
      </c>
      <c r="I49" s="82">
        <f>SUM(I46:I48)</f>
        <v>929</v>
      </c>
      <c r="J49" s="82">
        <f>SUM(J46:J48)</f>
        <v>-1065</v>
      </c>
      <c r="L49" s="82">
        <f>SUM(L46:L48)</f>
        <v>-122</v>
      </c>
      <c r="M49" s="82">
        <f>SUM(M46:M48)</f>
        <v>-1032</v>
      </c>
      <c r="O49" s="74">
        <f>SUM(O46:O48)</f>
        <v>-723</v>
      </c>
      <c r="Q49" s="24"/>
      <c r="V49" s="54"/>
    </row>
    <row r="50" spans="4:22" ht="12.75">
      <c r="D50" s="38"/>
      <c r="E50" s="38"/>
      <c r="F50" s="38"/>
      <c r="I50" s="75"/>
      <c r="L50" s="38"/>
      <c r="M50" s="47"/>
      <c r="Q50" s="24"/>
      <c r="V50" s="54"/>
    </row>
    <row r="51" spans="1:22" ht="12.75">
      <c r="A51" s="1" t="s">
        <v>122</v>
      </c>
      <c r="D51" s="38"/>
      <c r="E51" s="38"/>
      <c r="F51" s="38"/>
      <c r="M51" s="82">
        <f>+M37+M43+M49</f>
        <v>-1425</v>
      </c>
      <c r="O51" s="10">
        <f>+O37+O43+O49</f>
        <v>-2834</v>
      </c>
      <c r="Q51" s="24"/>
      <c r="V51" s="54"/>
    </row>
    <row r="52" spans="1:22" ht="12.75">
      <c r="A52" s="1" t="s">
        <v>123</v>
      </c>
      <c r="D52" s="82">
        <f>+D37+D43+D49</f>
        <v>-1265</v>
      </c>
      <c r="E52" s="82"/>
      <c r="F52" s="82">
        <f>+F37+F43+F49</f>
        <v>-3250</v>
      </c>
      <c r="G52" s="82" t="e">
        <f>+G37+G43+G49</f>
        <v>#REF!</v>
      </c>
      <c r="I52" s="82" t="e">
        <f>+I37+I43+I49</f>
        <v>#REF!</v>
      </c>
      <c r="J52" s="82">
        <f>+J37+J43+J49</f>
        <v>2534</v>
      </c>
      <c r="L52" s="82">
        <f>+L37+L43+L49</f>
        <v>550</v>
      </c>
      <c r="M52" s="82"/>
      <c r="O52" s="10"/>
      <c r="Q52" s="24"/>
      <c r="V52" s="54"/>
    </row>
    <row r="53" spans="4:22" ht="12.75">
      <c r="D53" s="38"/>
      <c r="E53" s="38"/>
      <c r="F53" s="38"/>
      <c r="G53" s="82"/>
      <c r="I53" s="82"/>
      <c r="J53" s="82"/>
      <c r="L53" s="82"/>
      <c r="M53" s="82"/>
      <c r="O53" s="10"/>
      <c r="Q53" s="24"/>
      <c r="V53" s="54"/>
    </row>
    <row r="54" spans="1:22" ht="12.75">
      <c r="A54" s="1" t="s">
        <v>112</v>
      </c>
      <c r="D54" s="38">
        <v>0</v>
      </c>
      <c r="E54" s="38"/>
      <c r="F54" s="38">
        <v>-6</v>
      </c>
      <c r="G54" s="82">
        <v>-55</v>
      </c>
      <c r="I54" s="82">
        <v>1132</v>
      </c>
      <c r="J54" s="82">
        <v>517</v>
      </c>
      <c r="L54" s="82">
        <v>-432</v>
      </c>
      <c r="M54" s="82"/>
      <c r="O54" s="10"/>
      <c r="Q54" s="24"/>
      <c r="V54" s="54"/>
    </row>
    <row r="55" spans="4:22" ht="12.75">
      <c r="D55" s="38"/>
      <c r="E55" s="38"/>
      <c r="F55" s="38"/>
      <c r="G55" s="82"/>
      <c r="I55" s="82"/>
      <c r="J55" s="82"/>
      <c r="L55" s="82"/>
      <c r="M55" s="82"/>
      <c r="O55" s="10"/>
      <c r="Q55" s="24"/>
      <c r="V55" s="54"/>
    </row>
    <row r="56" spans="1:22" ht="12.75">
      <c r="A56" s="1" t="s">
        <v>135</v>
      </c>
      <c r="D56" s="38">
        <v>6814</v>
      </c>
      <c r="E56" s="42"/>
      <c r="F56" s="38">
        <v>3876</v>
      </c>
      <c r="G56" s="82">
        <v>3876</v>
      </c>
      <c r="I56" s="82">
        <v>2352</v>
      </c>
      <c r="J56" s="82">
        <v>3876</v>
      </c>
      <c r="L56" s="82">
        <v>2352</v>
      </c>
      <c r="M56" s="82"/>
      <c r="O56" s="10"/>
      <c r="Q56" s="24"/>
      <c r="V56" s="54"/>
    </row>
    <row r="57" spans="3:22" ht="12.75">
      <c r="C57" s="27"/>
      <c r="D57" s="38"/>
      <c r="E57" s="42"/>
      <c r="F57" s="38"/>
      <c r="G57" s="47"/>
      <c r="H57" s="27"/>
      <c r="I57" s="85"/>
      <c r="J57" s="47"/>
      <c r="K57" s="27"/>
      <c r="L57" s="85"/>
      <c r="M57" s="47"/>
      <c r="Q57" s="24"/>
      <c r="V57" s="54"/>
    </row>
    <row r="58" spans="1:22" ht="12.75">
      <c r="A58" s="3" t="s">
        <v>136</v>
      </c>
      <c r="C58" s="27"/>
      <c r="D58" s="83">
        <f>SUM(D52:D57)</f>
        <v>5549</v>
      </c>
      <c r="E58" s="82"/>
      <c r="F58" s="124">
        <f>SUM(F52:F57)</f>
        <v>620</v>
      </c>
      <c r="G58" s="124" t="e">
        <f>SUM(G52:G57)</f>
        <v>#REF!</v>
      </c>
      <c r="H58" s="27"/>
      <c r="I58" s="83" t="e">
        <f>SUM(I52:I57)</f>
        <v>#REF!</v>
      </c>
      <c r="J58" s="124">
        <f>SUM(J52:J57)</f>
        <v>6927</v>
      </c>
      <c r="K58" s="27"/>
      <c r="L58" s="83">
        <f>SUM(L52:L57)</f>
        <v>2470</v>
      </c>
      <c r="M58" s="47"/>
      <c r="Q58" s="24"/>
      <c r="V58" s="54"/>
    </row>
    <row r="59" spans="1:22" ht="12.75">
      <c r="A59" s="3"/>
      <c r="C59" s="27"/>
      <c r="D59" s="38"/>
      <c r="E59" s="42"/>
      <c r="F59" s="38"/>
      <c r="G59" s="29"/>
      <c r="H59" s="27"/>
      <c r="I59" s="82"/>
      <c r="J59" s="29"/>
      <c r="K59" s="27"/>
      <c r="L59" s="82"/>
      <c r="M59" s="47"/>
      <c r="Q59" s="24"/>
      <c r="V59" s="54"/>
    </row>
    <row r="60" spans="1:22" ht="12.75">
      <c r="A60" s="3" t="s">
        <v>113</v>
      </c>
      <c r="D60" s="38"/>
      <c r="E60" s="42"/>
      <c r="F60" s="38"/>
      <c r="G60" s="47"/>
      <c r="I60" s="85"/>
      <c r="J60" s="47"/>
      <c r="L60" s="85"/>
      <c r="M60" s="47">
        <v>3876</v>
      </c>
      <c r="O60" s="26">
        <v>2352</v>
      </c>
      <c r="Q60" s="24"/>
      <c r="V60" s="54"/>
    </row>
    <row r="61" spans="1:22" ht="12.75">
      <c r="A61" s="3"/>
      <c r="D61" s="38"/>
      <c r="E61" s="42"/>
      <c r="F61" s="38"/>
      <c r="G61" s="47"/>
      <c r="I61" s="85"/>
      <c r="J61" s="47"/>
      <c r="L61" s="85"/>
      <c r="M61" s="47"/>
      <c r="Q61" s="24"/>
      <c r="V61" s="54"/>
    </row>
    <row r="62" spans="1:22" ht="12.75">
      <c r="A62" s="1" t="s">
        <v>124</v>
      </c>
      <c r="D62" s="38">
        <f>+'BS'!E28-'BS'!E49</f>
        <v>1268</v>
      </c>
      <c r="E62" s="42"/>
      <c r="F62" s="38">
        <f>542-F66</f>
        <v>380</v>
      </c>
      <c r="G62" s="47">
        <f>+'BS'!F28-'BS'!F49-107</f>
        <v>1312</v>
      </c>
      <c r="I62" s="85">
        <v>176</v>
      </c>
      <c r="J62" s="47">
        <v>624</v>
      </c>
      <c r="L62" s="85">
        <v>1717</v>
      </c>
      <c r="M62" s="47"/>
      <c r="Q62" s="24"/>
      <c r="V62" s="54"/>
    </row>
    <row r="63" spans="1:22" ht="12.75">
      <c r="A63" s="1" t="s">
        <v>125</v>
      </c>
      <c r="D63" s="41">
        <f>+'BS'!E27</f>
        <v>4281</v>
      </c>
      <c r="E63" s="42"/>
      <c r="F63" s="41">
        <v>78</v>
      </c>
      <c r="G63" s="76">
        <f>'BS'!F27</f>
        <v>2604</v>
      </c>
      <c r="I63" s="106">
        <v>78</v>
      </c>
      <c r="J63" s="76">
        <v>2571</v>
      </c>
      <c r="L63" s="106">
        <v>78</v>
      </c>
      <c r="M63" s="47"/>
      <c r="Q63" s="24"/>
      <c r="V63" s="54"/>
    </row>
    <row r="64" spans="4:22" ht="12.75">
      <c r="D64" s="85">
        <f>SUM(D62:D63)</f>
        <v>5549</v>
      </c>
      <c r="E64" s="82"/>
      <c r="F64" s="47">
        <f>SUM(F62:F63)</f>
        <v>458</v>
      </c>
      <c r="G64" s="47">
        <f>SUM(G62:G63)</f>
        <v>3916</v>
      </c>
      <c r="I64" s="85">
        <f>SUM(I62:I63)</f>
        <v>254</v>
      </c>
      <c r="J64" s="47">
        <f>SUM(J62:J63)</f>
        <v>3195</v>
      </c>
      <c r="L64" s="85">
        <f>SUM(L62:L63)</f>
        <v>1795</v>
      </c>
      <c r="M64" s="47"/>
      <c r="Q64" s="24"/>
      <c r="V64" s="54"/>
    </row>
    <row r="65" spans="4:22" ht="12.75">
      <c r="D65" s="38"/>
      <c r="E65" s="42"/>
      <c r="F65" s="38"/>
      <c r="G65" s="47"/>
      <c r="I65" s="85"/>
      <c r="J65" s="47"/>
      <c r="L65" s="85"/>
      <c r="M65" s="47"/>
      <c r="Q65" s="24"/>
      <c r="V65" s="54"/>
    </row>
    <row r="66" spans="1:22" ht="12.75">
      <c r="A66" s="1" t="s">
        <v>114</v>
      </c>
      <c r="D66" s="38">
        <v>0</v>
      </c>
      <c r="E66" s="42"/>
      <c r="F66" s="38">
        <v>162</v>
      </c>
      <c r="G66" s="47">
        <v>107</v>
      </c>
      <c r="I66" s="85">
        <v>1800</v>
      </c>
      <c r="J66" s="47">
        <v>679</v>
      </c>
      <c r="L66" s="85">
        <v>236</v>
      </c>
      <c r="M66" s="47"/>
      <c r="Q66" s="24"/>
      <c r="V66" s="54"/>
    </row>
    <row r="67" spans="4:22" ht="12.75">
      <c r="D67" s="38"/>
      <c r="E67" s="42"/>
      <c r="F67" s="38"/>
      <c r="G67" s="47"/>
      <c r="I67" s="85"/>
      <c r="J67" s="47"/>
      <c r="L67" s="85"/>
      <c r="M67" s="47"/>
      <c r="Q67" s="24"/>
      <c r="V67" s="54"/>
    </row>
    <row r="68" spans="4:22" ht="12.75">
      <c r="D68" s="83">
        <f>SUM(D64:D67)</f>
        <v>5549</v>
      </c>
      <c r="E68" s="82"/>
      <c r="F68" s="94">
        <f>SUM(F64:F67)</f>
        <v>620</v>
      </c>
      <c r="G68" s="94">
        <f>SUM(G64:G67)</f>
        <v>4023</v>
      </c>
      <c r="I68" s="83">
        <f>SUM(I64:I67)</f>
        <v>2054</v>
      </c>
      <c r="J68" s="94">
        <f>SUM(J64:J67)</f>
        <v>3874</v>
      </c>
      <c r="L68" s="83">
        <f>SUM(L64:L67)</f>
        <v>2031</v>
      </c>
      <c r="M68" s="94">
        <f>SUM(M51:M60)</f>
        <v>2451</v>
      </c>
      <c r="O68" s="32">
        <f>SUM(O51:O60)</f>
        <v>-482</v>
      </c>
      <c r="Q68" s="24"/>
      <c r="V68" s="54"/>
    </row>
    <row r="69" spans="1:22" ht="12.75">
      <c r="A69" s="1" t="s">
        <v>129</v>
      </c>
      <c r="F69" s="38"/>
      <c r="Q69" s="24"/>
      <c r="V69" s="54"/>
    </row>
    <row r="70" spans="17:22" ht="12.75">
      <c r="Q70" s="24"/>
      <c r="V70" s="54"/>
    </row>
    <row r="71" spans="1:17" ht="12.75">
      <c r="A71" s="3" t="s">
        <v>47</v>
      </c>
      <c r="O71" s="92"/>
      <c r="Q71" s="92"/>
    </row>
    <row r="72" spans="1:12" ht="12.75">
      <c r="A72" s="3" t="s">
        <v>141</v>
      </c>
      <c r="F72" s="8" t="s">
        <v>178</v>
      </c>
      <c r="I72" s="13" t="s">
        <v>118</v>
      </c>
      <c r="L72" s="13" t="s">
        <v>118</v>
      </c>
    </row>
    <row r="74" spans="1:13" ht="12.75">
      <c r="A74" s="4"/>
      <c r="G74" s="145"/>
      <c r="M74" s="26"/>
    </row>
    <row r="75" ht="12.75">
      <c r="O75" s="77"/>
    </row>
    <row r="76" ht="12.75">
      <c r="O76" s="27"/>
    </row>
  </sheetData>
  <printOptions horizontalCentered="1"/>
  <pageMargins left="0.75" right="0.5" top="0.5" bottom="0.34" header="0.5" footer="0.47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B840kws</cp:lastModifiedBy>
  <cp:lastPrinted>2009-08-26T03:51:23Z</cp:lastPrinted>
  <dcterms:created xsi:type="dcterms:W3CDTF">1999-10-15T08:00:31Z</dcterms:created>
  <dcterms:modified xsi:type="dcterms:W3CDTF">2009-08-26T03:57:39Z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-605251600</vt:i4>
  </property>
  <property fmtid="{D5CDD505-2E9C-101B-9397-08002B2CF9AE}" pid="4" name="_EmailSubje">
    <vt:lpwstr>Please help!!!</vt:lpwstr>
  </property>
  <property fmtid="{D5CDD505-2E9C-101B-9397-08002B2CF9AE}" pid="5" name="_AuthorEma">
    <vt:lpwstr>ivy.leong@symphony.com.my</vt:lpwstr>
  </property>
  <property fmtid="{D5CDD505-2E9C-101B-9397-08002B2CF9AE}" pid="6" name="_AuthorEmailDisplayNa">
    <vt:lpwstr>Ivy Leong Shiak Wan</vt:lpwstr>
  </property>
</Properties>
</file>